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КАССОВЫЙ №1" sheetId="3" r:id="rId1"/>
  </sheets>
  <definedNames>
    <definedName name="_xlnm.Print_Area" localSheetId="0">'КАССОВЫЙ №1'!$E$99:$U$228</definedName>
  </definedNames>
  <calcPr calcId="145621"/>
</workbook>
</file>

<file path=xl/calcChain.xml><?xml version="1.0" encoding="utf-8"?>
<calcChain xmlns="http://schemas.openxmlformats.org/spreadsheetml/2006/main">
  <c r="H215" i="3" l="1"/>
  <c r="O215" i="3"/>
  <c r="N215" i="3"/>
  <c r="M215" i="3"/>
  <c r="L215" i="3"/>
  <c r="K215" i="3"/>
  <c r="J215" i="3"/>
  <c r="I215" i="3"/>
  <c r="T215" i="3"/>
  <c r="R215" i="3"/>
  <c r="R188" i="3"/>
  <c r="O188" i="3"/>
  <c r="T192" i="3"/>
  <c r="S192" i="3"/>
  <c r="S176" i="3" s="1"/>
  <c r="R192" i="3"/>
  <c r="T176" i="3"/>
  <c r="R176" i="3"/>
  <c r="Q176" i="3"/>
  <c r="P176" i="3"/>
  <c r="O176" i="3"/>
  <c r="N176" i="3"/>
  <c r="M176" i="3"/>
  <c r="L176" i="3"/>
  <c r="K176" i="3"/>
  <c r="J176" i="3"/>
  <c r="I176" i="3"/>
  <c r="O192" i="3"/>
  <c r="Q192" i="3"/>
  <c r="P192" i="3"/>
  <c r="O180" i="3"/>
  <c r="L180" i="3"/>
  <c r="N192" i="3"/>
  <c r="R180" i="3"/>
  <c r="L195" i="3"/>
  <c r="K195" i="3"/>
  <c r="I180" i="3"/>
  <c r="J180" i="3"/>
  <c r="K180" i="3"/>
  <c r="T199" i="3"/>
  <c r="U193" i="3"/>
  <c r="H193" i="3"/>
  <c r="T170" i="3" l="1"/>
  <c r="S170" i="3"/>
  <c r="R170" i="3"/>
  <c r="Q170" i="3"/>
  <c r="P170" i="3"/>
  <c r="O170" i="3"/>
  <c r="N170" i="3"/>
  <c r="M170" i="3"/>
  <c r="L170" i="3"/>
  <c r="K170" i="3"/>
  <c r="J170" i="3"/>
  <c r="I170" i="3"/>
  <c r="H170" i="3"/>
  <c r="H165" i="3"/>
  <c r="H169" i="3"/>
  <c r="S215" i="3" l="1"/>
  <c r="Q215" i="3"/>
  <c r="P215" i="3"/>
  <c r="P202" i="3"/>
  <c r="O202" i="3"/>
  <c r="M202" i="3"/>
  <c r="L202" i="3"/>
  <c r="K202" i="3"/>
  <c r="J202" i="3"/>
  <c r="I202" i="3"/>
  <c r="U201" i="3"/>
  <c r="H201" i="3"/>
  <c r="U185" i="3"/>
  <c r="H185" i="3"/>
  <c r="H172" i="3"/>
  <c r="U183" i="3"/>
  <c r="H183" i="3"/>
  <c r="Q202" i="3" l="1"/>
  <c r="S202" i="3"/>
  <c r="N202" i="3"/>
  <c r="R202" i="3"/>
  <c r="T202" i="3"/>
  <c r="T209" i="3"/>
  <c r="T210" i="3" s="1"/>
  <c r="S209" i="3"/>
  <c r="R209" i="3"/>
  <c r="R210" i="3" s="1"/>
  <c r="Q209" i="3"/>
  <c r="P209" i="3"/>
  <c r="P210" i="3" s="1"/>
  <c r="O209" i="3"/>
  <c r="N209" i="3"/>
  <c r="N210" i="3" s="1"/>
  <c r="M209" i="3"/>
  <c r="L209" i="3"/>
  <c r="L210" i="3" s="1"/>
  <c r="K209" i="3"/>
  <c r="J209" i="3"/>
  <c r="J210" i="3" s="1"/>
  <c r="I209" i="3"/>
  <c r="H209" i="3"/>
  <c r="H210" i="3" s="1"/>
  <c r="S210" i="3"/>
  <c r="Q210" i="3"/>
  <c r="O210" i="3"/>
  <c r="M210" i="3"/>
  <c r="K210" i="3"/>
  <c r="I21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U191" i="3"/>
  <c r="H191" i="3"/>
  <c r="U196" i="3"/>
  <c r="H196" i="3"/>
  <c r="U198" i="3"/>
  <c r="H198" i="3"/>
  <c r="U194" i="3"/>
  <c r="H194" i="3"/>
  <c r="H189" i="3"/>
  <c r="H188" i="3"/>
  <c r="U189" i="3"/>
  <c r="U181" i="3"/>
  <c r="H181" i="3"/>
  <c r="H168" i="3" l="1"/>
  <c r="H166" i="3"/>
  <c r="H162" i="3"/>
  <c r="H164" i="3" l="1"/>
  <c r="U226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U205" i="3"/>
  <c r="U225" i="3" s="1"/>
  <c r="S204" i="3"/>
  <c r="R204" i="3"/>
  <c r="Q204" i="3"/>
  <c r="P204" i="3"/>
  <c r="O204" i="3"/>
  <c r="N204" i="3"/>
  <c r="M204" i="3"/>
  <c r="L204" i="3"/>
  <c r="K204" i="3"/>
  <c r="J204" i="3"/>
  <c r="I204" i="3"/>
  <c r="H204" i="3"/>
  <c r="T205" i="3"/>
  <c r="R205" i="3"/>
  <c r="P205" i="3"/>
  <c r="N205" i="3"/>
  <c r="L205" i="3"/>
  <c r="J205" i="3"/>
  <c r="U200" i="3"/>
  <c r="H200" i="3"/>
  <c r="U199" i="3"/>
  <c r="H199" i="3"/>
  <c r="U197" i="3"/>
  <c r="H197" i="3"/>
  <c r="U195" i="3"/>
  <c r="H195" i="3"/>
  <c r="U192" i="3"/>
  <c r="H192" i="3"/>
  <c r="H176" i="3" s="1"/>
  <c r="U190" i="3"/>
  <c r="H190" i="3"/>
  <c r="U188" i="3"/>
  <c r="U187" i="3"/>
  <c r="H187" i="3"/>
  <c r="U186" i="3"/>
  <c r="H186" i="3"/>
  <c r="U184" i="3"/>
  <c r="H184" i="3"/>
  <c r="U182" i="3"/>
  <c r="H182" i="3"/>
  <c r="U180" i="3"/>
  <c r="H180" i="3"/>
  <c r="U179" i="3"/>
  <c r="H179" i="3"/>
  <c r="T173" i="3"/>
  <c r="T175" i="3" s="1"/>
  <c r="S172" i="3"/>
  <c r="S173" i="3" s="1"/>
  <c r="S175" i="3" s="1"/>
  <c r="R172" i="3"/>
  <c r="Q172" i="3"/>
  <c r="Q173" i="3" s="1"/>
  <c r="Q175" i="3" s="1"/>
  <c r="P172" i="3"/>
  <c r="O172" i="3"/>
  <c r="O173" i="3" s="1"/>
  <c r="O175" i="3" s="1"/>
  <c r="N172" i="3"/>
  <c r="M172" i="3"/>
  <c r="M173" i="3" s="1"/>
  <c r="M175" i="3" s="1"/>
  <c r="L172" i="3"/>
  <c r="K172" i="3"/>
  <c r="K173" i="3" s="1"/>
  <c r="K175" i="3" s="1"/>
  <c r="J172" i="3"/>
  <c r="I172" i="3"/>
  <c r="I173" i="3" s="1"/>
  <c r="R173" i="3"/>
  <c r="R175" i="3" s="1"/>
  <c r="P173" i="3"/>
  <c r="P175" i="3" s="1"/>
  <c r="N173" i="3"/>
  <c r="N175" i="3" s="1"/>
  <c r="L173" i="3"/>
  <c r="L175" i="3" s="1"/>
  <c r="J173" i="3"/>
  <c r="J175" i="3" s="1"/>
  <c r="H167" i="3"/>
  <c r="H163" i="3"/>
  <c r="U162" i="3"/>
  <c r="U160" i="3"/>
  <c r="H160" i="3"/>
  <c r="U159" i="3"/>
  <c r="H159" i="3"/>
  <c r="U158" i="3"/>
  <c r="H158" i="3"/>
  <c r="U157" i="3"/>
  <c r="H157" i="3"/>
  <c r="U156" i="3"/>
  <c r="H156" i="3"/>
  <c r="U155" i="3"/>
  <c r="H155" i="3"/>
  <c r="U153" i="3"/>
  <c r="H153" i="3"/>
  <c r="U152" i="3"/>
  <c r="H152" i="3"/>
  <c r="U151" i="3"/>
  <c r="H151" i="3"/>
  <c r="U150" i="3"/>
  <c r="H150" i="3"/>
  <c r="U144" i="3"/>
  <c r="H144" i="3" s="1"/>
  <c r="U143" i="3"/>
  <c r="H143" i="3" s="1"/>
  <c r="U142" i="3"/>
  <c r="H142" i="3" s="1"/>
  <c r="U141" i="3"/>
  <c r="H141" i="3" s="1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T86" i="3"/>
  <c r="S86" i="3"/>
  <c r="R86" i="3"/>
  <c r="Q86" i="3"/>
  <c r="P86" i="3"/>
  <c r="O86" i="3"/>
  <c r="N86" i="3"/>
  <c r="M86" i="3"/>
  <c r="L86" i="3"/>
  <c r="K86" i="3"/>
  <c r="J86" i="3"/>
  <c r="I86" i="3"/>
  <c r="U83" i="3"/>
  <c r="H83" i="3"/>
  <c r="T88" i="3"/>
  <c r="T89" i="3" s="1"/>
  <c r="S88" i="3"/>
  <c r="S89" i="3" s="1"/>
  <c r="R88" i="3"/>
  <c r="R89" i="3" s="1"/>
  <c r="Q88" i="3"/>
  <c r="P88" i="3"/>
  <c r="P89" i="3" s="1"/>
  <c r="O88" i="3"/>
  <c r="N88" i="3"/>
  <c r="N89" i="3" s="1"/>
  <c r="M88" i="3"/>
  <c r="L88" i="3"/>
  <c r="K88" i="3"/>
  <c r="J88" i="3"/>
  <c r="I88" i="3"/>
  <c r="U87" i="3"/>
  <c r="H87" i="3"/>
  <c r="H88" i="3" s="1"/>
  <c r="H85" i="3"/>
  <c r="H84" i="3"/>
  <c r="H82" i="3"/>
  <c r="H81" i="3"/>
  <c r="H80" i="3"/>
  <c r="H79" i="3"/>
  <c r="H78" i="3"/>
  <c r="H77" i="3"/>
  <c r="H76" i="3"/>
  <c r="H75" i="3"/>
  <c r="H74" i="3"/>
  <c r="H73" i="3"/>
  <c r="H72" i="3"/>
  <c r="T65" i="3"/>
  <c r="S65" i="3"/>
  <c r="R65" i="3"/>
  <c r="Q65" i="3"/>
  <c r="P65" i="3"/>
  <c r="O65" i="3"/>
  <c r="N65" i="3"/>
  <c r="M65" i="3"/>
  <c r="L65" i="3"/>
  <c r="K65" i="3"/>
  <c r="J65" i="3"/>
  <c r="I65" i="3"/>
  <c r="T63" i="3"/>
  <c r="S63" i="3"/>
  <c r="R63" i="3"/>
  <c r="Q63" i="3"/>
  <c r="P63" i="3"/>
  <c r="O63" i="3"/>
  <c r="N63" i="3"/>
  <c r="M63" i="3"/>
  <c r="L63" i="3"/>
  <c r="K63" i="3"/>
  <c r="J63" i="3"/>
  <c r="I63" i="3"/>
  <c r="T66" i="3"/>
  <c r="T90" i="3" s="1"/>
  <c r="S66" i="3"/>
  <c r="S90" i="3" s="1"/>
  <c r="R66" i="3"/>
  <c r="R90" i="3" s="1"/>
  <c r="Q66" i="3"/>
  <c r="Q90" i="3" s="1"/>
  <c r="P66" i="3"/>
  <c r="P90" i="3" s="1"/>
  <c r="O66" i="3"/>
  <c r="O90" i="3" s="1"/>
  <c r="N66" i="3"/>
  <c r="N90" i="3" s="1"/>
  <c r="M66" i="3"/>
  <c r="M90" i="3" s="1"/>
  <c r="L66" i="3"/>
  <c r="L90" i="3" s="1"/>
  <c r="K66" i="3"/>
  <c r="K90" i="3" s="1"/>
  <c r="J66" i="3"/>
  <c r="J90" i="3" s="1"/>
  <c r="I66" i="3"/>
  <c r="I90" i="3" s="1"/>
  <c r="U55" i="3"/>
  <c r="H55" i="3"/>
  <c r="H64" i="3"/>
  <c r="H65" i="3" s="1"/>
  <c r="H61" i="3"/>
  <c r="H62" i="3"/>
  <c r="H60" i="3"/>
  <c r="H50" i="3"/>
  <c r="H49" i="3"/>
  <c r="H48" i="3"/>
  <c r="H53" i="3"/>
  <c r="H59" i="3"/>
  <c r="H58" i="3"/>
  <c r="H57" i="3"/>
  <c r="H56" i="3"/>
  <c r="H54" i="3"/>
  <c r="H51" i="3"/>
  <c r="U54" i="3"/>
  <c r="U53" i="3"/>
  <c r="H140" i="3" l="1"/>
  <c r="H202" i="3"/>
  <c r="H205" i="3" s="1"/>
  <c r="H173" i="3"/>
  <c r="H211" i="3" s="1"/>
  <c r="H213" i="3" s="1"/>
  <c r="I211" i="3"/>
  <c r="I213" i="3" s="1"/>
  <c r="I175" i="3"/>
  <c r="I206" i="3"/>
  <c r="J206" i="3"/>
  <c r="J207" i="3" s="1"/>
  <c r="J211" i="3"/>
  <c r="J213" i="3" s="1"/>
  <c r="L206" i="3"/>
  <c r="L207" i="3" s="1"/>
  <c r="L211" i="3"/>
  <c r="L213" i="3" s="1"/>
  <c r="N206" i="3"/>
  <c r="N207" i="3" s="1"/>
  <c r="N211" i="3"/>
  <c r="N213" i="3" s="1"/>
  <c r="P206" i="3"/>
  <c r="P207" i="3" s="1"/>
  <c r="P211" i="3"/>
  <c r="P213" i="3" s="1"/>
  <c r="R206" i="3"/>
  <c r="R207" i="3" s="1"/>
  <c r="R211" i="3"/>
  <c r="R213" i="3" s="1"/>
  <c r="T206" i="3"/>
  <c r="T207" i="3" s="1"/>
  <c r="T211" i="3"/>
  <c r="T213" i="3" s="1"/>
  <c r="K206" i="3"/>
  <c r="K211" i="3"/>
  <c r="K213" i="3" s="1"/>
  <c r="M206" i="3"/>
  <c r="M211" i="3"/>
  <c r="M213" i="3" s="1"/>
  <c r="O206" i="3"/>
  <c r="O211" i="3"/>
  <c r="O213" i="3" s="1"/>
  <c r="Q206" i="3"/>
  <c r="Q211" i="3"/>
  <c r="Q213" i="3" s="1"/>
  <c r="S206" i="3"/>
  <c r="S211" i="3"/>
  <c r="S213" i="3" s="1"/>
  <c r="S91" i="3"/>
  <c r="J89" i="3"/>
  <c r="L89" i="3"/>
  <c r="I205" i="3"/>
  <c r="K205" i="3"/>
  <c r="M205" i="3"/>
  <c r="O205" i="3"/>
  <c r="Q205" i="3"/>
  <c r="S205" i="3"/>
  <c r="P91" i="3"/>
  <c r="N91" i="3"/>
  <c r="R91" i="3"/>
  <c r="T91" i="3"/>
  <c r="J91" i="3"/>
  <c r="L91" i="3"/>
  <c r="I89" i="3"/>
  <c r="I91" i="3" s="1"/>
  <c r="K89" i="3"/>
  <c r="K91" i="3" s="1"/>
  <c r="M89" i="3"/>
  <c r="M91" i="3" s="1"/>
  <c r="O89" i="3"/>
  <c r="O91" i="3" s="1"/>
  <c r="Q89" i="3"/>
  <c r="Q91" i="3" s="1"/>
  <c r="H86" i="3"/>
  <c r="H89" i="3" s="1"/>
  <c r="U75" i="3"/>
  <c r="H63" i="3"/>
  <c r="H66" i="3" s="1"/>
  <c r="H90" i="3" s="1"/>
  <c r="U96" i="3"/>
  <c r="U85" i="3"/>
  <c r="U84" i="3"/>
  <c r="U82" i="3"/>
  <c r="U81" i="3"/>
  <c r="U80" i="3"/>
  <c r="U79" i="3"/>
  <c r="U78" i="3"/>
  <c r="U77" i="3"/>
  <c r="U76" i="3"/>
  <c r="U74" i="3"/>
  <c r="U73" i="3"/>
  <c r="U72" i="3"/>
  <c r="U60" i="3"/>
  <c r="U59" i="3"/>
  <c r="U58" i="3"/>
  <c r="U57" i="3"/>
  <c r="U56" i="3"/>
  <c r="U52" i="3"/>
  <c r="U51" i="3"/>
  <c r="U50" i="3"/>
  <c r="U49" i="3"/>
  <c r="U48" i="3"/>
  <c r="U42" i="3"/>
  <c r="U41" i="3"/>
  <c r="U40" i="3"/>
  <c r="U39" i="3"/>
  <c r="T38" i="3"/>
  <c r="S38" i="3"/>
  <c r="R38" i="3"/>
  <c r="Q38" i="3"/>
  <c r="P38" i="3"/>
  <c r="O38" i="3"/>
  <c r="N38" i="3"/>
  <c r="M38" i="3"/>
  <c r="L38" i="3"/>
  <c r="K38" i="3"/>
  <c r="J38" i="3"/>
  <c r="I38" i="3"/>
  <c r="I207" i="3" l="1"/>
  <c r="Q207" i="3"/>
  <c r="M207" i="3"/>
  <c r="H175" i="3"/>
  <c r="S207" i="3"/>
  <c r="H206" i="3"/>
  <c r="H207" i="3" s="1"/>
  <c r="O207" i="3"/>
  <c r="K207" i="3"/>
  <c r="H91" i="3"/>
  <c r="U38" i="3"/>
  <c r="H52" i="3"/>
  <c r="H42" i="3"/>
  <c r="H40" i="3"/>
  <c r="H41" i="3"/>
  <c r="H39" i="3"/>
  <c r="H38" i="3" l="1"/>
  <c r="U89" i="3"/>
  <c r="U95" i="3" s="1"/>
</calcChain>
</file>

<file path=xl/sharedStrings.xml><?xml version="1.0" encoding="utf-8"?>
<sst xmlns="http://schemas.openxmlformats.org/spreadsheetml/2006/main" count="571" uniqueCount="135">
  <si>
    <t>к Порядку составления и ведения кассового плана исполнения бюджета поселения в текущем финансовом году, утвержденному постановлением администрации Кубанского сельского поселения Апшеронского района</t>
  </si>
  <si>
    <t>Код целевых средств</t>
  </si>
  <si>
    <t>Сумма на год,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</si>
  <si>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</si>
  <si>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</si>
  <si>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</si>
  <si>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</si>
  <si>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</si>
  <si>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</si>
  <si>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</si>
  <si>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</si>
  <si>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</si>
  <si>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</si>
  <si>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</si>
  <si>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</si>
  <si>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Глава Кубанского сельского поселения Апшеронского района</t>
  </si>
  <si>
    <t>от 23.03.2015г.  № 44</t>
  </si>
  <si>
    <t>Администрация Кубанского сельского поселения Апшеронского района</t>
  </si>
  <si>
    <t>203.009.000</t>
  </si>
  <si>
    <t>0203</t>
  </si>
  <si>
    <t>103.005.000</t>
  </si>
  <si>
    <t>Приложение1</t>
  </si>
  <si>
    <t>Приложение 5</t>
  </si>
  <si>
    <t>района от  «23» июля 2007г.  № 52-р</t>
  </si>
  <si>
    <t>УТВЕРЖДАЮ</t>
  </si>
  <si>
    <t xml:space="preserve">  (подпись)                (инициалы, фамилия) </t>
  </si>
  <si>
    <t xml:space="preserve">     (дата)</t>
  </si>
  <si>
    <t>(рублей)</t>
  </si>
  <si>
    <t>Главный администратор доходов  бюджета поселения, источников финансирования дефицита бюджета, главный распорядитель средств бюджета поселения</t>
  </si>
  <si>
    <t>Коды бюджетной классификации доходов</t>
  </si>
  <si>
    <t>В том числе на</t>
  </si>
  <si>
    <t>Тип средств</t>
  </si>
  <si>
    <t>Тип финансирования</t>
  </si>
  <si>
    <t>Примечание</t>
  </si>
  <si>
    <t>4 кв</t>
  </si>
  <si>
    <t>I квартал</t>
  </si>
  <si>
    <t>II квартал</t>
  </si>
  <si>
    <t>III квартал</t>
  </si>
  <si>
    <t>IV квартал</t>
  </si>
  <si>
    <t>010305</t>
  </si>
  <si>
    <t>1.00</t>
  </si>
  <si>
    <t>заработная плата</t>
  </si>
  <si>
    <t>начисления на заработную плату</t>
  </si>
  <si>
    <t>переоценка объектов налогооблажения, сопровождение прогр. продукта ЗУМО</t>
  </si>
  <si>
    <t>услуги связи</t>
  </si>
  <si>
    <t>приобретение материальных запасов</t>
  </si>
  <si>
    <t>Остатки средств на начало года, в том числе</t>
  </si>
  <si>
    <t>Федеральные целевые</t>
  </si>
  <si>
    <t>Краевые целевые</t>
  </si>
  <si>
    <t>Нецелевые</t>
  </si>
  <si>
    <t>Раздел 1. Прогноз кассовых поступлений в бюджет поселения</t>
  </si>
  <si>
    <t>1.1.Прогноз поступления доходов в бюджет поселения</t>
  </si>
  <si>
    <t>2  02 01001 10 0000 151</t>
  </si>
  <si>
    <t>прочие услуги</t>
  </si>
  <si>
    <t>2 02 02068 10 0000 151</t>
  </si>
  <si>
    <t>2 02 02999 10 0000 151</t>
  </si>
  <si>
    <t>2 02 03024 00 0000151</t>
  </si>
  <si>
    <t>оплата проживания</t>
  </si>
  <si>
    <t>1.2.Прогноз поступления источников финансирования дефицита бюджета</t>
  </si>
  <si>
    <t>Направление остатков на покрытие временного кассового разрыва</t>
  </si>
  <si>
    <t xml:space="preserve">Раздел 2. Прогноз кассовых выплат из бюджета поселения
</t>
  </si>
  <si>
    <t>2.1. Прогноз кассовых выплат  в части расходов</t>
  </si>
  <si>
    <t>0102</t>
  </si>
  <si>
    <t>0104</t>
  </si>
  <si>
    <t>0111</t>
  </si>
  <si>
    <t>Итого расходы</t>
  </si>
  <si>
    <t>2.2. Прогноз кассовых выплат  в части источников финансирования дефицита бюджета</t>
  </si>
  <si>
    <t xml:space="preserve">Ведущий специалист </t>
  </si>
  <si>
    <t>финансового отдела</t>
  </si>
  <si>
    <t>Ю.Т.Апресян</t>
  </si>
  <si>
    <t xml:space="preserve">       (подпись)                   (расшифровка подписи)</t>
  </si>
  <si>
    <t>Главный бухгалтер                                                                                    _______________    ____________________________</t>
  </si>
  <si>
    <t xml:space="preserve">                                                                                                                             (подпись)                    (расшифровка подписи)      </t>
  </si>
  <si>
    <t>Исполнитель                                                                                              ________________   ____________________________</t>
  </si>
  <si>
    <t>____________________И.М.Триполец</t>
  </si>
  <si>
    <t>Кассовый план исполнения бюджета поселения в 2016 году</t>
  </si>
  <si>
    <t>10010302230010000110</t>
  </si>
  <si>
    <t>10010302240010000110</t>
  </si>
  <si>
    <t>10010302250010000110</t>
  </si>
  <si>
    <t>18210102010010000110</t>
  </si>
  <si>
    <t>18210503010010000110</t>
  </si>
  <si>
    <t>18210601030100000110</t>
  </si>
  <si>
    <t>99210804020010000110</t>
  </si>
  <si>
    <t>99211105035100000120</t>
  </si>
  <si>
    <t>18210606033100000110</t>
  </si>
  <si>
    <t>18210606043100000110</t>
  </si>
  <si>
    <t>Федеральное казначейство</t>
  </si>
  <si>
    <t>Федеральная налоговая служба</t>
  </si>
  <si>
    <t>18210102030010000110</t>
  </si>
  <si>
    <t>18210102040010000110</t>
  </si>
  <si>
    <t>99220201001100000151</t>
  </si>
  <si>
    <t>99220203024100000151</t>
  </si>
  <si>
    <t>99220203015100000151</t>
  </si>
  <si>
    <t>150.003.001</t>
  </si>
  <si>
    <t>Итого прогноз кассовых по-ступлений, по средствам, санкционируемым Финансо-вым управлением админист-рации муниципального об-разования Апшеронский район</t>
  </si>
  <si>
    <t>Итого прогноз кассовых по-ступлений, по средствам, санкционируемым Отделом № 20 Управления Федераль-ного казначейства по Крас-нодарскому краю</t>
  </si>
  <si>
    <t>х</t>
  </si>
  <si>
    <t>0106</t>
  </si>
  <si>
    <t>Совет Кубанского сельского поселения Апшеронского района</t>
  </si>
  <si>
    <t>Итого прогноз кассовых вы-плат  в части расходов с ли-цевых счетов, открытых в Отделе № 20 Управления Федерального казначейства по Краснодарскому краю</t>
  </si>
  <si>
    <t>Итого прогноз кассовых вы-плат  в части расходов с ли-цевых счетов, открытых в Финансовом управлении администрации муниципального образования Апшеронский район</t>
  </si>
  <si>
    <t>Итого доходы</t>
  </si>
  <si>
    <t>101.000.000</t>
  </si>
  <si>
    <t>ИТОГО</t>
  </si>
  <si>
    <t>Итого прогноз кассовых выплат  в части источников финансирования дефицита бюджета поселения</t>
  </si>
  <si>
    <t>Всего прогноз кассовых выплат из бюджета поселения</t>
  </si>
  <si>
    <t>из них:</t>
  </si>
  <si>
    <t>прогноз кассовых выплат  по иным выплатам</t>
  </si>
  <si>
    <t>прогноз кассовых выплат по целевым выплатам</t>
  </si>
  <si>
    <t>Результат операций (без операций по управлению остатками средств на едином счете бюджета)</t>
  </si>
  <si>
    <t xml:space="preserve">по иным </t>
  </si>
  <si>
    <t>по целевым</t>
  </si>
  <si>
    <t>Х</t>
  </si>
  <si>
    <t>к Порядку составления и ведения кассового плана исполнения бюджета  Кубанского сельского поселения Апшеронского района в текущем финансовом году,  утвержденному постановлением администрации Кубанского сельского поселения Апшеронского района от 21.02.2018 №27</t>
  </si>
  <si>
    <t>99220215001100000150</t>
  </si>
  <si>
    <t>99220230024100000150</t>
  </si>
  <si>
    <t>Итого прогноз кассовых по-ступлений, по средствам, санкционируемым Отделом № 20 Управления Федерального казначейства по Краснодарскому краю</t>
  </si>
  <si>
    <t>0107</t>
  </si>
  <si>
    <t>Итого прогноз кассовых вы-плат  в части расходов с лицевых счетов, открытых в Финансовом управлении администрации муниципального образования Апшеронский район</t>
  </si>
  <si>
    <t>Итого прогноз кассовых выплат  в части расходов с лицевых счетов, открытых в Отделе № 20 Управления Федерального казначейства по Краснодарскому краю</t>
  </si>
  <si>
    <t>Итого прогноз кассовых по-ступлений, по средствам, санкционируемым Финансовым управлением администрации муниципального образования Апшеронский район</t>
  </si>
  <si>
    <t>99220240014100000150</t>
  </si>
  <si>
    <t>99220235118100000150</t>
  </si>
  <si>
    <t>Кассовый план исполнения бюджета поселения в 2020 году</t>
  </si>
  <si>
    <t>18210102020010000110</t>
  </si>
  <si>
    <t>99220216001100000150</t>
  </si>
  <si>
    <t>99220225519100000150</t>
  </si>
  <si>
    <t>99220225555100000150</t>
  </si>
  <si>
    <t>202.373.009</t>
  </si>
  <si>
    <t>202.395.000</t>
  </si>
  <si>
    <t>203.103.000</t>
  </si>
  <si>
    <t>120.003.001</t>
  </si>
  <si>
    <t>10010302231010000110</t>
  </si>
  <si>
    <t>10010302241010000110</t>
  </si>
  <si>
    <t>10010302251010000110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</si>
</sst>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10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2" fontId="8" fillId="2" borderId="1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1" fontId="2" fillId="2" borderId="0" xfId="0" applyNumberFormat="1" applyFont="1" applyFill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justify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justify"/>
    </xf>
    <xf numFmtId="1" fontId="9" fillId="2" borderId="1" xfId="0" applyNumberFormat="1" applyFont="1" applyFill="1" applyBorder="1" applyAlignment="1">
      <alignment horizontal="center" vertical="top" wrapText="1"/>
    </xf>
    <xf numFmtId="2" fontId="4" fillId="2" borderId="8" xfId="0" applyNumberFormat="1" applyFont="1" applyFill="1" applyBorder="1" applyAlignment="1">
      <alignment horizontal="center" vertical="top" wrapText="1"/>
    </xf>
    <xf numFmtId="49" fontId="4" fillId="2" borderId="8" xfId="0" applyNumberFormat="1" applyFont="1" applyFill="1" applyBorder="1" applyAlignment="1">
      <alignment vertical="top" wrapText="1"/>
    </xf>
    <xf numFmtId="0" fontId="4" fillId="2" borderId="0" xfId="0" applyFont="1" applyFill="1"/>
    <xf numFmtId="0" fontId="8" fillId="2" borderId="1" xfId="0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 applyProtection="1">
      <alignment vertical="top"/>
      <protection hidden="1"/>
    </xf>
    <xf numFmtId="0" fontId="10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49" fontId="12" fillId="2" borderId="1" xfId="1" applyNumberFormat="1" applyFont="1" applyFill="1" applyBorder="1" applyAlignment="1" applyProtection="1">
      <alignment vertical="top"/>
      <protection hidden="1"/>
    </xf>
    <xf numFmtId="49" fontId="12" fillId="2" borderId="1" xfId="0" applyNumberFormat="1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2" fontId="11" fillId="2" borderId="8" xfId="0" applyNumberFormat="1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vertical="top" wrapText="1"/>
    </xf>
    <xf numFmtId="0" fontId="11" fillId="2" borderId="0" xfId="0" applyFont="1" applyFill="1"/>
    <xf numFmtId="2" fontId="5" fillId="2" borderId="8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vertical="top" wrapText="1"/>
    </xf>
    <xf numFmtId="49" fontId="5" fillId="2" borderId="13" xfId="0" applyNumberFormat="1" applyFont="1" applyFill="1" applyBorder="1" applyAlignment="1">
      <alignment vertical="top" wrapText="1"/>
    </xf>
    <xf numFmtId="0" fontId="5" fillId="2" borderId="12" xfId="0" applyFont="1" applyFill="1" applyBorder="1"/>
    <xf numFmtId="0" fontId="5" fillId="2" borderId="0" xfId="0" applyFont="1" applyFill="1"/>
    <xf numFmtId="1" fontId="8" fillId="2" borderId="1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64" fontId="8" fillId="2" borderId="1" xfId="0" applyNumberFormat="1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/>
    <xf numFmtId="1" fontId="15" fillId="2" borderId="1" xfId="0" applyNumberFormat="1" applyFont="1" applyFill="1" applyBorder="1" applyAlignment="1">
      <alignment horizontal="center" vertical="top" wrapText="1"/>
    </xf>
    <xf numFmtId="2" fontId="13" fillId="2" borderId="8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vertical="top" wrapText="1"/>
    </xf>
    <xf numFmtId="0" fontId="2" fillId="2" borderId="10" xfId="0" applyFont="1" applyFill="1" applyBorder="1"/>
    <xf numFmtId="2" fontId="2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49" fontId="6" fillId="2" borderId="0" xfId="0" applyNumberFormat="1" applyFont="1" applyFill="1"/>
    <xf numFmtId="0" fontId="8" fillId="2" borderId="15" xfId="0" applyFont="1" applyFill="1" applyBorder="1" applyAlignment="1">
      <alignment horizontal="left" vertical="center"/>
    </xf>
    <xf numFmtId="49" fontId="8" fillId="2" borderId="15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left" vertical="center"/>
    </xf>
    <xf numFmtId="1" fontId="11" fillId="2" borderId="8" xfId="0" applyNumberFormat="1" applyFont="1" applyFill="1" applyBorder="1" applyAlignment="1">
      <alignment horizontal="center" vertical="top" wrapText="1"/>
    </xf>
    <xf numFmtId="1" fontId="11" fillId="2" borderId="8" xfId="0" applyNumberFormat="1" applyFont="1" applyFill="1" applyBorder="1" applyAlignment="1">
      <alignment vertical="top" wrapText="1"/>
    </xf>
    <xf numFmtId="1" fontId="11" fillId="2" borderId="0" xfId="0" applyNumberFormat="1" applyFont="1" applyFill="1"/>
    <xf numFmtId="2" fontId="12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top" wrapText="1"/>
    </xf>
    <xf numFmtId="1" fontId="2" fillId="2" borderId="0" xfId="0" applyNumberFormat="1" applyFont="1" applyFill="1" applyAlignment="1">
      <alignment horizontal="center"/>
    </xf>
    <xf numFmtId="1" fontId="2" fillId="2" borderId="10" xfId="0" applyNumberFormat="1" applyFont="1" applyFill="1" applyBorder="1"/>
    <xf numFmtId="1" fontId="6" fillId="2" borderId="0" xfId="0" applyNumberFormat="1" applyFont="1" applyFill="1"/>
    <xf numFmtId="0" fontId="14" fillId="2" borderId="1" xfId="0" applyFont="1" applyFill="1" applyBorder="1" applyAlignment="1">
      <alignment horizontal="justify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textRotation="255"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0"/>
  <sheetViews>
    <sheetView tabSelected="1" topLeftCell="E118" zoomScale="75" zoomScaleNormal="75" workbookViewId="0">
      <selection activeCell="F153" sqref="F153"/>
    </sheetView>
  </sheetViews>
  <sheetFormatPr defaultColWidth="9.109375" defaultRowHeight="15" x14ac:dyDescent="0.25"/>
  <cols>
    <col min="1" max="4" width="0" style="63" hidden="1" customWidth="1"/>
    <col min="5" max="5" width="27.33203125" style="64" customWidth="1"/>
    <col min="6" max="6" width="21.6640625" style="63" customWidth="1"/>
    <col min="7" max="7" width="13.88671875" style="65" customWidth="1"/>
    <col min="8" max="8" width="12" style="82" customWidth="1"/>
    <col min="9" max="9" width="11.44140625" style="63" customWidth="1"/>
    <col min="10" max="10" width="11.33203125" style="63" customWidth="1"/>
    <col min="11" max="11" width="10.44140625" style="63" customWidth="1"/>
    <col min="12" max="12" width="11.109375" style="63" customWidth="1"/>
    <col min="13" max="14" width="10.6640625" style="63" customWidth="1"/>
    <col min="15" max="15" width="11.109375" style="63" customWidth="1"/>
    <col min="16" max="16" width="11" style="63" customWidth="1"/>
    <col min="17" max="17" width="10.5546875" style="63" customWidth="1"/>
    <col min="18" max="18" width="11.44140625" style="63" customWidth="1"/>
    <col min="19" max="19" width="10.21875" style="63" customWidth="1"/>
    <col min="20" max="20" width="11.33203125" style="63" customWidth="1"/>
    <col min="21" max="21" width="9.44140625" style="63" hidden="1" customWidth="1"/>
    <col min="22" max="28" width="0" style="63" hidden="1" customWidth="1"/>
    <col min="29" max="30" width="12.6640625" style="63" customWidth="1"/>
    <col min="31" max="253" width="9.109375" style="63"/>
    <col min="254" max="257" width="0" style="63" hidden="1" customWidth="1"/>
    <col min="258" max="258" width="13" style="63" customWidth="1"/>
    <col min="259" max="259" width="25.33203125" style="63" customWidth="1"/>
    <col min="260" max="260" width="13.88671875" style="63" customWidth="1"/>
    <col min="261" max="261" width="10.88671875" style="63" customWidth="1"/>
    <col min="262" max="262" width="8.88671875" style="63" customWidth="1"/>
    <col min="263" max="263" width="9" style="63" customWidth="1"/>
    <col min="264" max="264" width="10.44140625" style="63" customWidth="1"/>
    <col min="265" max="265" width="0" style="63" hidden="1" customWidth="1"/>
    <col min="266" max="266" width="9.6640625" style="63" customWidth="1"/>
    <col min="267" max="267" width="12.109375" style="63" customWidth="1"/>
    <col min="268" max="268" width="10.6640625" style="63" customWidth="1"/>
    <col min="269" max="269" width="0" style="63" hidden="1" customWidth="1"/>
    <col min="270" max="272" width="9.44140625" style="63" customWidth="1"/>
    <col min="273" max="273" width="0" style="63" hidden="1" customWidth="1"/>
    <col min="274" max="274" width="9.44140625" style="63" customWidth="1"/>
    <col min="275" max="275" width="9.6640625" style="63" customWidth="1"/>
    <col min="276" max="276" width="9.44140625" style="63" customWidth="1"/>
    <col min="277" max="284" width="0" style="63" hidden="1" customWidth="1"/>
    <col min="285" max="286" width="12.6640625" style="63" customWidth="1"/>
    <col min="287" max="509" width="9.109375" style="63"/>
    <col min="510" max="513" width="0" style="63" hidden="1" customWidth="1"/>
    <col min="514" max="514" width="13" style="63" customWidth="1"/>
    <col min="515" max="515" width="25.33203125" style="63" customWidth="1"/>
    <col min="516" max="516" width="13.88671875" style="63" customWidth="1"/>
    <col min="517" max="517" width="10.88671875" style="63" customWidth="1"/>
    <col min="518" max="518" width="8.88671875" style="63" customWidth="1"/>
    <col min="519" max="519" width="9" style="63" customWidth="1"/>
    <col min="520" max="520" width="10.44140625" style="63" customWidth="1"/>
    <col min="521" max="521" width="0" style="63" hidden="1" customWidth="1"/>
    <col min="522" max="522" width="9.6640625" style="63" customWidth="1"/>
    <col min="523" max="523" width="12.109375" style="63" customWidth="1"/>
    <col min="524" max="524" width="10.6640625" style="63" customWidth="1"/>
    <col min="525" max="525" width="0" style="63" hidden="1" customWidth="1"/>
    <col min="526" max="528" width="9.44140625" style="63" customWidth="1"/>
    <col min="529" max="529" width="0" style="63" hidden="1" customWidth="1"/>
    <col min="530" max="530" width="9.44140625" style="63" customWidth="1"/>
    <col min="531" max="531" width="9.6640625" style="63" customWidth="1"/>
    <col min="532" max="532" width="9.44140625" style="63" customWidth="1"/>
    <col min="533" max="540" width="0" style="63" hidden="1" customWidth="1"/>
    <col min="541" max="542" width="12.6640625" style="63" customWidth="1"/>
    <col min="543" max="765" width="9.109375" style="63"/>
    <col min="766" max="769" width="0" style="63" hidden="1" customWidth="1"/>
    <col min="770" max="770" width="13" style="63" customWidth="1"/>
    <col min="771" max="771" width="25.33203125" style="63" customWidth="1"/>
    <col min="772" max="772" width="13.88671875" style="63" customWidth="1"/>
    <col min="773" max="773" width="10.88671875" style="63" customWidth="1"/>
    <col min="774" max="774" width="8.88671875" style="63" customWidth="1"/>
    <col min="775" max="775" width="9" style="63" customWidth="1"/>
    <col min="776" max="776" width="10.44140625" style="63" customWidth="1"/>
    <col min="777" max="777" width="0" style="63" hidden="1" customWidth="1"/>
    <col min="778" max="778" width="9.6640625" style="63" customWidth="1"/>
    <col min="779" max="779" width="12.109375" style="63" customWidth="1"/>
    <col min="780" max="780" width="10.6640625" style="63" customWidth="1"/>
    <col min="781" max="781" width="0" style="63" hidden="1" customWidth="1"/>
    <col min="782" max="784" width="9.44140625" style="63" customWidth="1"/>
    <col min="785" max="785" width="0" style="63" hidden="1" customWidth="1"/>
    <col min="786" max="786" width="9.44140625" style="63" customWidth="1"/>
    <col min="787" max="787" width="9.6640625" style="63" customWidth="1"/>
    <col min="788" max="788" width="9.44140625" style="63" customWidth="1"/>
    <col min="789" max="796" width="0" style="63" hidden="1" customWidth="1"/>
    <col min="797" max="798" width="12.6640625" style="63" customWidth="1"/>
    <col min="799" max="1021" width="9.109375" style="63"/>
    <col min="1022" max="1025" width="0" style="63" hidden="1" customWidth="1"/>
    <col min="1026" max="1026" width="13" style="63" customWidth="1"/>
    <col min="1027" max="1027" width="25.33203125" style="63" customWidth="1"/>
    <col min="1028" max="1028" width="13.88671875" style="63" customWidth="1"/>
    <col min="1029" max="1029" width="10.88671875" style="63" customWidth="1"/>
    <col min="1030" max="1030" width="8.88671875" style="63" customWidth="1"/>
    <col min="1031" max="1031" width="9" style="63" customWidth="1"/>
    <col min="1032" max="1032" width="10.44140625" style="63" customWidth="1"/>
    <col min="1033" max="1033" width="0" style="63" hidden="1" customWidth="1"/>
    <col min="1034" max="1034" width="9.6640625" style="63" customWidth="1"/>
    <col min="1035" max="1035" width="12.109375" style="63" customWidth="1"/>
    <col min="1036" max="1036" width="10.6640625" style="63" customWidth="1"/>
    <col min="1037" max="1037" width="0" style="63" hidden="1" customWidth="1"/>
    <col min="1038" max="1040" width="9.44140625" style="63" customWidth="1"/>
    <col min="1041" max="1041" width="0" style="63" hidden="1" customWidth="1"/>
    <col min="1042" max="1042" width="9.44140625" style="63" customWidth="1"/>
    <col min="1043" max="1043" width="9.6640625" style="63" customWidth="1"/>
    <col min="1044" max="1044" width="9.44140625" style="63" customWidth="1"/>
    <col min="1045" max="1052" width="0" style="63" hidden="1" customWidth="1"/>
    <col min="1053" max="1054" width="12.6640625" style="63" customWidth="1"/>
    <col min="1055" max="1277" width="9.109375" style="63"/>
    <col min="1278" max="1281" width="0" style="63" hidden="1" customWidth="1"/>
    <col min="1282" max="1282" width="13" style="63" customWidth="1"/>
    <col min="1283" max="1283" width="25.33203125" style="63" customWidth="1"/>
    <col min="1284" max="1284" width="13.88671875" style="63" customWidth="1"/>
    <col min="1285" max="1285" width="10.88671875" style="63" customWidth="1"/>
    <col min="1286" max="1286" width="8.88671875" style="63" customWidth="1"/>
    <col min="1287" max="1287" width="9" style="63" customWidth="1"/>
    <col min="1288" max="1288" width="10.44140625" style="63" customWidth="1"/>
    <col min="1289" max="1289" width="0" style="63" hidden="1" customWidth="1"/>
    <col min="1290" max="1290" width="9.6640625" style="63" customWidth="1"/>
    <col min="1291" max="1291" width="12.109375" style="63" customWidth="1"/>
    <col min="1292" max="1292" width="10.6640625" style="63" customWidth="1"/>
    <col min="1293" max="1293" width="0" style="63" hidden="1" customWidth="1"/>
    <col min="1294" max="1296" width="9.44140625" style="63" customWidth="1"/>
    <col min="1297" max="1297" width="0" style="63" hidden="1" customWidth="1"/>
    <col min="1298" max="1298" width="9.44140625" style="63" customWidth="1"/>
    <col min="1299" max="1299" width="9.6640625" style="63" customWidth="1"/>
    <col min="1300" max="1300" width="9.44140625" style="63" customWidth="1"/>
    <col min="1301" max="1308" width="0" style="63" hidden="1" customWidth="1"/>
    <col min="1309" max="1310" width="12.6640625" style="63" customWidth="1"/>
    <col min="1311" max="1533" width="9.109375" style="63"/>
    <col min="1534" max="1537" width="0" style="63" hidden="1" customWidth="1"/>
    <col min="1538" max="1538" width="13" style="63" customWidth="1"/>
    <col min="1539" max="1539" width="25.33203125" style="63" customWidth="1"/>
    <col min="1540" max="1540" width="13.88671875" style="63" customWidth="1"/>
    <col min="1541" max="1541" width="10.88671875" style="63" customWidth="1"/>
    <col min="1542" max="1542" width="8.88671875" style="63" customWidth="1"/>
    <col min="1543" max="1543" width="9" style="63" customWidth="1"/>
    <col min="1544" max="1544" width="10.44140625" style="63" customWidth="1"/>
    <col min="1545" max="1545" width="0" style="63" hidden="1" customWidth="1"/>
    <col min="1546" max="1546" width="9.6640625" style="63" customWidth="1"/>
    <col min="1547" max="1547" width="12.109375" style="63" customWidth="1"/>
    <col min="1548" max="1548" width="10.6640625" style="63" customWidth="1"/>
    <col min="1549" max="1549" width="0" style="63" hidden="1" customWidth="1"/>
    <col min="1550" max="1552" width="9.44140625" style="63" customWidth="1"/>
    <col min="1553" max="1553" width="0" style="63" hidden="1" customWidth="1"/>
    <col min="1554" max="1554" width="9.44140625" style="63" customWidth="1"/>
    <col min="1555" max="1555" width="9.6640625" style="63" customWidth="1"/>
    <col min="1556" max="1556" width="9.44140625" style="63" customWidth="1"/>
    <col min="1557" max="1564" width="0" style="63" hidden="1" customWidth="1"/>
    <col min="1565" max="1566" width="12.6640625" style="63" customWidth="1"/>
    <col min="1567" max="1789" width="9.109375" style="63"/>
    <col min="1790" max="1793" width="0" style="63" hidden="1" customWidth="1"/>
    <col min="1794" max="1794" width="13" style="63" customWidth="1"/>
    <col min="1795" max="1795" width="25.33203125" style="63" customWidth="1"/>
    <col min="1796" max="1796" width="13.88671875" style="63" customWidth="1"/>
    <col min="1797" max="1797" width="10.88671875" style="63" customWidth="1"/>
    <col min="1798" max="1798" width="8.88671875" style="63" customWidth="1"/>
    <col min="1799" max="1799" width="9" style="63" customWidth="1"/>
    <col min="1800" max="1800" width="10.44140625" style="63" customWidth="1"/>
    <col min="1801" max="1801" width="0" style="63" hidden="1" customWidth="1"/>
    <col min="1802" max="1802" width="9.6640625" style="63" customWidth="1"/>
    <col min="1803" max="1803" width="12.109375" style="63" customWidth="1"/>
    <col min="1804" max="1804" width="10.6640625" style="63" customWidth="1"/>
    <col min="1805" max="1805" width="0" style="63" hidden="1" customWidth="1"/>
    <col min="1806" max="1808" width="9.44140625" style="63" customWidth="1"/>
    <col min="1809" max="1809" width="0" style="63" hidden="1" customWidth="1"/>
    <col min="1810" max="1810" width="9.44140625" style="63" customWidth="1"/>
    <col min="1811" max="1811" width="9.6640625" style="63" customWidth="1"/>
    <col min="1812" max="1812" width="9.44140625" style="63" customWidth="1"/>
    <col min="1813" max="1820" width="0" style="63" hidden="1" customWidth="1"/>
    <col min="1821" max="1822" width="12.6640625" style="63" customWidth="1"/>
    <col min="1823" max="2045" width="9.109375" style="63"/>
    <col min="2046" max="2049" width="0" style="63" hidden="1" customWidth="1"/>
    <col min="2050" max="2050" width="13" style="63" customWidth="1"/>
    <col min="2051" max="2051" width="25.33203125" style="63" customWidth="1"/>
    <col min="2052" max="2052" width="13.88671875" style="63" customWidth="1"/>
    <col min="2053" max="2053" width="10.88671875" style="63" customWidth="1"/>
    <col min="2054" max="2054" width="8.88671875" style="63" customWidth="1"/>
    <col min="2055" max="2055" width="9" style="63" customWidth="1"/>
    <col min="2056" max="2056" width="10.44140625" style="63" customWidth="1"/>
    <col min="2057" max="2057" width="0" style="63" hidden="1" customWidth="1"/>
    <col min="2058" max="2058" width="9.6640625" style="63" customWidth="1"/>
    <col min="2059" max="2059" width="12.109375" style="63" customWidth="1"/>
    <col min="2060" max="2060" width="10.6640625" style="63" customWidth="1"/>
    <col min="2061" max="2061" width="0" style="63" hidden="1" customWidth="1"/>
    <col min="2062" max="2064" width="9.44140625" style="63" customWidth="1"/>
    <col min="2065" max="2065" width="0" style="63" hidden="1" customWidth="1"/>
    <col min="2066" max="2066" width="9.44140625" style="63" customWidth="1"/>
    <col min="2067" max="2067" width="9.6640625" style="63" customWidth="1"/>
    <col min="2068" max="2068" width="9.44140625" style="63" customWidth="1"/>
    <col min="2069" max="2076" width="0" style="63" hidden="1" customWidth="1"/>
    <col min="2077" max="2078" width="12.6640625" style="63" customWidth="1"/>
    <col min="2079" max="2301" width="9.109375" style="63"/>
    <col min="2302" max="2305" width="0" style="63" hidden="1" customWidth="1"/>
    <col min="2306" max="2306" width="13" style="63" customWidth="1"/>
    <col min="2307" max="2307" width="25.33203125" style="63" customWidth="1"/>
    <col min="2308" max="2308" width="13.88671875" style="63" customWidth="1"/>
    <col min="2309" max="2309" width="10.88671875" style="63" customWidth="1"/>
    <col min="2310" max="2310" width="8.88671875" style="63" customWidth="1"/>
    <col min="2311" max="2311" width="9" style="63" customWidth="1"/>
    <col min="2312" max="2312" width="10.44140625" style="63" customWidth="1"/>
    <col min="2313" max="2313" width="0" style="63" hidden="1" customWidth="1"/>
    <col min="2314" max="2314" width="9.6640625" style="63" customWidth="1"/>
    <col min="2315" max="2315" width="12.109375" style="63" customWidth="1"/>
    <col min="2316" max="2316" width="10.6640625" style="63" customWidth="1"/>
    <col min="2317" max="2317" width="0" style="63" hidden="1" customWidth="1"/>
    <col min="2318" max="2320" width="9.44140625" style="63" customWidth="1"/>
    <col min="2321" max="2321" width="0" style="63" hidden="1" customWidth="1"/>
    <col min="2322" max="2322" width="9.44140625" style="63" customWidth="1"/>
    <col min="2323" max="2323" width="9.6640625" style="63" customWidth="1"/>
    <col min="2324" max="2324" width="9.44140625" style="63" customWidth="1"/>
    <col min="2325" max="2332" width="0" style="63" hidden="1" customWidth="1"/>
    <col min="2333" max="2334" width="12.6640625" style="63" customWidth="1"/>
    <col min="2335" max="2557" width="9.109375" style="63"/>
    <col min="2558" max="2561" width="0" style="63" hidden="1" customWidth="1"/>
    <col min="2562" max="2562" width="13" style="63" customWidth="1"/>
    <col min="2563" max="2563" width="25.33203125" style="63" customWidth="1"/>
    <col min="2564" max="2564" width="13.88671875" style="63" customWidth="1"/>
    <col min="2565" max="2565" width="10.88671875" style="63" customWidth="1"/>
    <col min="2566" max="2566" width="8.88671875" style="63" customWidth="1"/>
    <col min="2567" max="2567" width="9" style="63" customWidth="1"/>
    <col min="2568" max="2568" width="10.44140625" style="63" customWidth="1"/>
    <col min="2569" max="2569" width="0" style="63" hidden="1" customWidth="1"/>
    <col min="2570" max="2570" width="9.6640625" style="63" customWidth="1"/>
    <col min="2571" max="2571" width="12.109375" style="63" customWidth="1"/>
    <col min="2572" max="2572" width="10.6640625" style="63" customWidth="1"/>
    <col min="2573" max="2573" width="0" style="63" hidden="1" customWidth="1"/>
    <col min="2574" max="2576" width="9.44140625" style="63" customWidth="1"/>
    <col min="2577" max="2577" width="0" style="63" hidden="1" customWidth="1"/>
    <col min="2578" max="2578" width="9.44140625" style="63" customWidth="1"/>
    <col min="2579" max="2579" width="9.6640625" style="63" customWidth="1"/>
    <col min="2580" max="2580" width="9.44140625" style="63" customWidth="1"/>
    <col min="2581" max="2588" width="0" style="63" hidden="1" customWidth="1"/>
    <col min="2589" max="2590" width="12.6640625" style="63" customWidth="1"/>
    <col min="2591" max="2813" width="9.109375" style="63"/>
    <col min="2814" max="2817" width="0" style="63" hidden="1" customWidth="1"/>
    <col min="2818" max="2818" width="13" style="63" customWidth="1"/>
    <col min="2819" max="2819" width="25.33203125" style="63" customWidth="1"/>
    <col min="2820" max="2820" width="13.88671875" style="63" customWidth="1"/>
    <col min="2821" max="2821" width="10.88671875" style="63" customWidth="1"/>
    <col min="2822" max="2822" width="8.88671875" style="63" customWidth="1"/>
    <col min="2823" max="2823" width="9" style="63" customWidth="1"/>
    <col min="2824" max="2824" width="10.44140625" style="63" customWidth="1"/>
    <col min="2825" max="2825" width="0" style="63" hidden="1" customWidth="1"/>
    <col min="2826" max="2826" width="9.6640625" style="63" customWidth="1"/>
    <col min="2827" max="2827" width="12.109375" style="63" customWidth="1"/>
    <col min="2828" max="2828" width="10.6640625" style="63" customWidth="1"/>
    <col min="2829" max="2829" width="0" style="63" hidden="1" customWidth="1"/>
    <col min="2830" max="2832" width="9.44140625" style="63" customWidth="1"/>
    <col min="2833" max="2833" width="0" style="63" hidden="1" customWidth="1"/>
    <col min="2834" max="2834" width="9.44140625" style="63" customWidth="1"/>
    <col min="2835" max="2835" width="9.6640625" style="63" customWidth="1"/>
    <col min="2836" max="2836" width="9.44140625" style="63" customWidth="1"/>
    <col min="2837" max="2844" width="0" style="63" hidden="1" customWidth="1"/>
    <col min="2845" max="2846" width="12.6640625" style="63" customWidth="1"/>
    <col min="2847" max="3069" width="9.109375" style="63"/>
    <col min="3070" max="3073" width="0" style="63" hidden="1" customWidth="1"/>
    <col min="3074" max="3074" width="13" style="63" customWidth="1"/>
    <col min="3075" max="3075" width="25.33203125" style="63" customWidth="1"/>
    <col min="3076" max="3076" width="13.88671875" style="63" customWidth="1"/>
    <col min="3077" max="3077" width="10.88671875" style="63" customWidth="1"/>
    <col min="3078" max="3078" width="8.88671875" style="63" customWidth="1"/>
    <col min="3079" max="3079" width="9" style="63" customWidth="1"/>
    <col min="3080" max="3080" width="10.44140625" style="63" customWidth="1"/>
    <col min="3081" max="3081" width="0" style="63" hidden="1" customWidth="1"/>
    <col min="3082" max="3082" width="9.6640625" style="63" customWidth="1"/>
    <col min="3083" max="3083" width="12.109375" style="63" customWidth="1"/>
    <col min="3084" max="3084" width="10.6640625" style="63" customWidth="1"/>
    <col min="3085" max="3085" width="0" style="63" hidden="1" customWidth="1"/>
    <col min="3086" max="3088" width="9.44140625" style="63" customWidth="1"/>
    <col min="3089" max="3089" width="0" style="63" hidden="1" customWidth="1"/>
    <col min="3090" max="3090" width="9.44140625" style="63" customWidth="1"/>
    <col min="3091" max="3091" width="9.6640625" style="63" customWidth="1"/>
    <col min="3092" max="3092" width="9.44140625" style="63" customWidth="1"/>
    <col min="3093" max="3100" width="0" style="63" hidden="1" customWidth="1"/>
    <col min="3101" max="3102" width="12.6640625" style="63" customWidth="1"/>
    <col min="3103" max="3325" width="9.109375" style="63"/>
    <col min="3326" max="3329" width="0" style="63" hidden="1" customWidth="1"/>
    <col min="3330" max="3330" width="13" style="63" customWidth="1"/>
    <col min="3331" max="3331" width="25.33203125" style="63" customWidth="1"/>
    <col min="3332" max="3332" width="13.88671875" style="63" customWidth="1"/>
    <col min="3333" max="3333" width="10.88671875" style="63" customWidth="1"/>
    <col min="3334" max="3334" width="8.88671875" style="63" customWidth="1"/>
    <col min="3335" max="3335" width="9" style="63" customWidth="1"/>
    <col min="3336" max="3336" width="10.44140625" style="63" customWidth="1"/>
    <col min="3337" max="3337" width="0" style="63" hidden="1" customWidth="1"/>
    <col min="3338" max="3338" width="9.6640625" style="63" customWidth="1"/>
    <col min="3339" max="3339" width="12.109375" style="63" customWidth="1"/>
    <col min="3340" max="3340" width="10.6640625" style="63" customWidth="1"/>
    <col min="3341" max="3341" width="0" style="63" hidden="1" customWidth="1"/>
    <col min="3342" max="3344" width="9.44140625" style="63" customWidth="1"/>
    <col min="3345" max="3345" width="0" style="63" hidden="1" customWidth="1"/>
    <col min="3346" max="3346" width="9.44140625" style="63" customWidth="1"/>
    <col min="3347" max="3347" width="9.6640625" style="63" customWidth="1"/>
    <col min="3348" max="3348" width="9.44140625" style="63" customWidth="1"/>
    <col min="3349" max="3356" width="0" style="63" hidden="1" customWidth="1"/>
    <col min="3357" max="3358" width="12.6640625" style="63" customWidth="1"/>
    <col min="3359" max="3581" width="9.109375" style="63"/>
    <col min="3582" max="3585" width="0" style="63" hidden="1" customWidth="1"/>
    <col min="3586" max="3586" width="13" style="63" customWidth="1"/>
    <col min="3587" max="3587" width="25.33203125" style="63" customWidth="1"/>
    <col min="3588" max="3588" width="13.88671875" style="63" customWidth="1"/>
    <col min="3589" max="3589" width="10.88671875" style="63" customWidth="1"/>
    <col min="3590" max="3590" width="8.88671875" style="63" customWidth="1"/>
    <col min="3591" max="3591" width="9" style="63" customWidth="1"/>
    <col min="3592" max="3592" width="10.44140625" style="63" customWidth="1"/>
    <col min="3593" max="3593" width="0" style="63" hidden="1" customWidth="1"/>
    <col min="3594" max="3594" width="9.6640625" style="63" customWidth="1"/>
    <col min="3595" max="3595" width="12.109375" style="63" customWidth="1"/>
    <col min="3596" max="3596" width="10.6640625" style="63" customWidth="1"/>
    <col min="3597" max="3597" width="0" style="63" hidden="1" customWidth="1"/>
    <col min="3598" max="3600" width="9.44140625" style="63" customWidth="1"/>
    <col min="3601" max="3601" width="0" style="63" hidden="1" customWidth="1"/>
    <col min="3602" max="3602" width="9.44140625" style="63" customWidth="1"/>
    <col min="3603" max="3603" width="9.6640625" style="63" customWidth="1"/>
    <col min="3604" max="3604" width="9.44140625" style="63" customWidth="1"/>
    <col min="3605" max="3612" width="0" style="63" hidden="1" customWidth="1"/>
    <col min="3613" max="3614" width="12.6640625" style="63" customWidth="1"/>
    <col min="3615" max="3837" width="9.109375" style="63"/>
    <col min="3838" max="3841" width="0" style="63" hidden="1" customWidth="1"/>
    <col min="3842" max="3842" width="13" style="63" customWidth="1"/>
    <col min="3843" max="3843" width="25.33203125" style="63" customWidth="1"/>
    <col min="3844" max="3844" width="13.88671875" style="63" customWidth="1"/>
    <col min="3845" max="3845" width="10.88671875" style="63" customWidth="1"/>
    <col min="3846" max="3846" width="8.88671875" style="63" customWidth="1"/>
    <col min="3847" max="3847" width="9" style="63" customWidth="1"/>
    <col min="3848" max="3848" width="10.44140625" style="63" customWidth="1"/>
    <col min="3849" max="3849" width="0" style="63" hidden="1" customWidth="1"/>
    <col min="3850" max="3850" width="9.6640625" style="63" customWidth="1"/>
    <col min="3851" max="3851" width="12.109375" style="63" customWidth="1"/>
    <col min="3852" max="3852" width="10.6640625" style="63" customWidth="1"/>
    <col min="3853" max="3853" width="0" style="63" hidden="1" customWidth="1"/>
    <col min="3854" max="3856" width="9.44140625" style="63" customWidth="1"/>
    <col min="3857" max="3857" width="0" style="63" hidden="1" customWidth="1"/>
    <col min="3858" max="3858" width="9.44140625" style="63" customWidth="1"/>
    <col min="3859" max="3859" width="9.6640625" style="63" customWidth="1"/>
    <col min="3860" max="3860" width="9.44140625" style="63" customWidth="1"/>
    <col min="3861" max="3868" width="0" style="63" hidden="1" customWidth="1"/>
    <col min="3869" max="3870" width="12.6640625" style="63" customWidth="1"/>
    <col min="3871" max="4093" width="9.109375" style="63"/>
    <col min="4094" max="4097" width="0" style="63" hidden="1" customWidth="1"/>
    <col min="4098" max="4098" width="13" style="63" customWidth="1"/>
    <col min="4099" max="4099" width="25.33203125" style="63" customWidth="1"/>
    <col min="4100" max="4100" width="13.88671875" style="63" customWidth="1"/>
    <col min="4101" max="4101" width="10.88671875" style="63" customWidth="1"/>
    <col min="4102" max="4102" width="8.88671875" style="63" customWidth="1"/>
    <col min="4103" max="4103" width="9" style="63" customWidth="1"/>
    <col min="4104" max="4104" width="10.44140625" style="63" customWidth="1"/>
    <col min="4105" max="4105" width="0" style="63" hidden="1" customWidth="1"/>
    <col min="4106" max="4106" width="9.6640625" style="63" customWidth="1"/>
    <col min="4107" max="4107" width="12.109375" style="63" customWidth="1"/>
    <col min="4108" max="4108" width="10.6640625" style="63" customWidth="1"/>
    <col min="4109" max="4109" width="0" style="63" hidden="1" customWidth="1"/>
    <col min="4110" max="4112" width="9.44140625" style="63" customWidth="1"/>
    <col min="4113" max="4113" width="0" style="63" hidden="1" customWidth="1"/>
    <col min="4114" max="4114" width="9.44140625" style="63" customWidth="1"/>
    <col min="4115" max="4115" width="9.6640625" style="63" customWidth="1"/>
    <col min="4116" max="4116" width="9.44140625" style="63" customWidth="1"/>
    <col min="4117" max="4124" width="0" style="63" hidden="1" customWidth="1"/>
    <col min="4125" max="4126" width="12.6640625" style="63" customWidth="1"/>
    <col min="4127" max="4349" width="9.109375" style="63"/>
    <col min="4350" max="4353" width="0" style="63" hidden="1" customWidth="1"/>
    <col min="4354" max="4354" width="13" style="63" customWidth="1"/>
    <col min="4355" max="4355" width="25.33203125" style="63" customWidth="1"/>
    <col min="4356" max="4356" width="13.88671875" style="63" customWidth="1"/>
    <col min="4357" max="4357" width="10.88671875" style="63" customWidth="1"/>
    <col min="4358" max="4358" width="8.88671875" style="63" customWidth="1"/>
    <col min="4359" max="4359" width="9" style="63" customWidth="1"/>
    <col min="4360" max="4360" width="10.44140625" style="63" customWidth="1"/>
    <col min="4361" max="4361" width="0" style="63" hidden="1" customWidth="1"/>
    <col min="4362" max="4362" width="9.6640625" style="63" customWidth="1"/>
    <col min="4363" max="4363" width="12.109375" style="63" customWidth="1"/>
    <col min="4364" max="4364" width="10.6640625" style="63" customWidth="1"/>
    <col min="4365" max="4365" width="0" style="63" hidden="1" customWidth="1"/>
    <col min="4366" max="4368" width="9.44140625" style="63" customWidth="1"/>
    <col min="4369" max="4369" width="0" style="63" hidden="1" customWidth="1"/>
    <col min="4370" max="4370" width="9.44140625" style="63" customWidth="1"/>
    <col min="4371" max="4371" width="9.6640625" style="63" customWidth="1"/>
    <col min="4372" max="4372" width="9.44140625" style="63" customWidth="1"/>
    <col min="4373" max="4380" width="0" style="63" hidden="1" customWidth="1"/>
    <col min="4381" max="4382" width="12.6640625" style="63" customWidth="1"/>
    <col min="4383" max="4605" width="9.109375" style="63"/>
    <col min="4606" max="4609" width="0" style="63" hidden="1" customWidth="1"/>
    <col min="4610" max="4610" width="13" style="63" customWidth="1"/>
    <col min="4611" max="4611" width="25.33203125" style="63" customWidth="1"/>
    <col min="4612" max="4612" width="13.88671875" style="63" customWidth="1"/>
    <col min="4613" max="4613" width="10.88671875" style="63" customWidth="1"/>
    <col min="4614" max="4614" width="8.88671875" style="63" customWidth="1"/>
    <col min="4615" max="4615" width="9" style="63" customWidth="1"/>
    <col min="4616" max="4616" width="10.44140625" style="63" customWidth="1"/>
    <col min="4617" max="4617" width="0" style="63" hidden="1" customWidth="1"/>
    <col min="4618" max="4618" width="9.6640625" style="63" customWidth="1"/>
    <col min="4619" max="4619" width="12.109375" style="63" customWidth="1"/>
    <col min="4620" max="4620" width="10.6640625" style="63" customWidth="1"/>
    <col min="4621" max="4621" width="0" style="63" hidden="1" customWidth="1"/>
    <col min="4622" max="4624" width="9.44140625" style="63" customWidth="1"/>
    <col min="4625" max="4625" width="0" style="63" hidden="1" customWidth="1"/>
    <col min="4626" max="4626" width="9.44140625" style="63" customWidth="1"/>
    <col min="4627" max="4627" width="9.6640625" style="63" customWidth="1"/>
    <col min="4628" max="4628" width="9.44140625" style="63" customWidth="1"/>
    <col min="4629" max="4636" width="0" style="63" hidden="1" customWidth="1"/>
    <col min="4637" max="4638" width="12.6640625" style="63" customWidth="1"/>
    <col min="4639" max="4861" width="9.109375" style="63"/>
    <col min="4862" max="4865" width="0" style="63" hidden="1" customWidth="1"/>
    <col min="4866" max="4866" width="13" style="63" customWidth="1"/>
    <col min="4867" max="4867" width="25.33203125" style="63" customWidth="1"/>
    <col min="4868" max="4868" width="13.88671875" style="63" customWidth="1"/>
    <col min="4869" max="4869" width="10.88671875" style="63" customWidth="1"/>
    <col min="4870" max="4870" width="8.88671875" style="63" customWidth="1"/>
    <col min="4871" max="4871" width="9" style="63" customWidth="1"/>
    <col min="4872" max="4872" width="10.44140625" style="63" customWidth="1"/>
    <col min="4873" max="4873" width="0" style="63" hidden="1" customWidth="1"/>
    <col min="4874" max="4874" width="9.6640625" style="63" customWidth="1"/>
    <col min="4875" max="4875" width="12.109375" style="63" customWidth="1"/>
    <col min="4876" max="4876" width="10.6640625" style="63" customWidth="1"/>
    <col min="4877" max="4877" width="0" style="63" hidden="1" customWidth="1"/>
    <col min="4878" max="4880" width="9.44140625" style="63" customWidth="1"/>
    <col min="4881" max="4881" width="0" style="63" hidden="1" customWidth="1"/>
    <col min="4882" max="4882" width="9.44140625" style="63" customWidth="1"/>
    <col min="4883" max="4883" width="9.6640625" style="63" customWidth="1"/>
    <col min="4884" max="4884" width="9.44140625" style="63" customWidth="1"/>
    <col min="4885" max="4892" width="0" style="63" hidden="1" customWidth="1"/>
    <col min="4893" max="4894" width="12.6640625" style="63" customWidth="1"/>
    <col min="4895" max="5117" width="9.109375" style="63"/>
    <col min="5118" max="5121" width="0" style="63" hidden="1" customWidth="1"/>
    <col min="5122" max="5122" width="13" style="63" customWidth="1"/>
    <col min="5123" max="5123" width="25.33203125" style="63" customWidth="1"/>
    <col min="5124" max="5124" width="13.88671875" style="63" customWidth="1"/>
    <col min="5125" max="5125" width="10.88671875" style="63" customWidth="1"/>
    <col min="5126" max="5126" width="8.88671875" style="63" customWidth="1"/>
    <col min="5127" max="5127" width="9" style="63" customWidth="1"/>
    <col min="5128" max="5128" width="10.44140625" style="63" customWidth="1"/>
    <col min="5129" max="5129" width="0" style="63" hidden="1" customWidth="1"/>
    <col min="5130" max="5130" width="9.6640625" style="63" customWidth="1"/>
    <col min="5131" max="5131" width="12.109375" style="63" customWidth="1"/>
    <col min="5132" max="5132" width="10.6640625" style="63" customWidth="1"/>
    <col min="5133" max="5133" width="0" style="63" hidden="1" customWidth="1"/>
    <col min="5134" max="5136" width="9.44140625" style="63" customWidth="1"/>
    <col min="5137" max="5137" width="0" style="63" hidden="1" customWidth="1"/>
    <col min="5138" max="5138" width="9.44140625" style="63" customWidth="1"/>
    <col min="5139" max="5139" width="9.6640625" style="63" customWidth="1"/>
    <col min="5140" max="5140" width="9.44140625" style="63" customWidth="1"/>
    <col min="5141" max="5148" width="0" style="63" hidden="1" customWidth="1"/>
    <col min="5149" max="5150" width="12.6640625" style="63" customWidth="1"/>
    <col min="5151" max="5373" width="9.109375" style="63"/>
    <col min="5374" max="5377" width="0" style="63" hidden="1" customWidth="1"/>
    <col min="5378" max="5378" width="13" style="63" customWidth="1"/>
    <col min="5379" max="5379" width="25.33203125" style="63" customWidth="1"/>
    <col min="5380" max="5380" width="13.88671875" style="63" customWidth="1"/>
    <col min="5381" max="5381" width="10.88671875" style="63" customWidth="1"/>
    <col min="5382" max="5382" width="8.88671875" style="63" customWidth="1"/>
    <col min="5383" max="5383" width="9" style="63" customWidth="1"/>
    <col min="5384" max="5384" width="10.44140625" style="63" customWidth="1"/>
    <col min="5385" max="5385" width="0" style="63" hidden="1" customWidth="1"/>
    <col min="5386" max="5386" width="9.6640625" style="63" customWidth="1"/>
    <col min="5387" max="5387" width="12.109375" style="63" customWidth="1"/>
    <col min="5388" max="5388" width="10.6640625" style="63" customWidth="1"/>
    <col min="5389" max="5389" width="0" style="63" hidden="1" customWidth="1"/>
    <col min="5390" max="5392" width="9.44140625" style="63" customWidth="1"/>
    <col min="5393" max="5393" width="0" style="63" hidden="1" customWidth="1"/>
    <col min="5394" max="5394" width="9.44140625" style="63" customWidth="1"/>
    <col min="5395" max="5395" width="9.6640625" style="63" customWidth="1"/>
    <col min="5396" max="5396" width="9.44140625" style="63" customWidth="1"/>
    <col min="5397" max="5404" width="0" style="63" hidden="1" customWidth="1"/>
    <col min="5405" max="5406" width="12.6640625" style="63" customWidth="1"/>
    <col min="5407" max="5629" width="9.109375" style="63"/>
    <col min="5630" max="5633" width="0" style="63" hidden="1" customWidth="1"/>
    <col min="5634" max="5634" width="13" style="63" customWidth="1"/>
    <col min="5635" max="5635" width="25.33203125" style="63" customWidth="1"/>
    <col min="5636" max="5636" width="13.88671875" style="63" customWidth="1"/>
    <col min="5637" max="5637" width="10.88671875" style="63" customWidth="1"/>
    <col min="5638" max="5638" width="8.88671875" style="63" customWidth="1"/>
    <col min="5639" max="5639" width="9" style="63" customWidth="1"/>
    <col min="5640" max="5640" width="10.44140625" style="63" customWidth="1"/>
    <col min="5641" max="5641" width="0" style="63" hidden="1" customWidth="1"/>
    <col min="5642" max="5642" width="9.6640625" style="63" customWidth="1"/>
    <col min="5643" max="5643" width="12.109375" style="63" customWidth="1"/>
    <col min="5644" max="5644" width="10.6640625" style="63" customWidth="1"/>
    <col min="5645" max="5645" width="0" style="63" hidden="1" customWidth="1"/>
    <col min="5646" max="5648" width="9.44140625" style="63" customWidth="1"/>
    <col min="5649" max="5649" width="0" style="63" hidden="1" customWidth="1"/>
    <col min="5650" max="5650" width="9.44140625" style="63" customWidth="1"/>
    <col min="5651" max="5651" width="9.6640625" style="63" customWidth="1"/>
    <col min="5652" max="5652" width="9.44140625" style="63" customWidth="1"/>
    <col min="5653" max="5660" width="0" style="63" hidden="1" customWidth="1"/>
    <col min="5661" max="5662" width="12.6640625" style="63" customWidth="1"/>
    <col min="5663" max="5885" width="9.109375" style="63"/>
    <col min="5886" max="5889" width="0" style="63" hidden="1" customWidth="1"/>
    <col min="5890" max="5890" width="13" style="63" customWidth="1"/>
    <col min="5891" max="5891" width="25.33203125" style="63" customWidth="1"/>
    <col min="5892" max="5892" width="13.88671875" style="63" customWidth="1"/>
    <col min="5893" max="5893" width="10.88671875" style="63" customWidth="1"/>
    <col min="5894" max="5894" width="8.88671875" style="63" customWidth="1"/>
    <col min="5895" max="5895" width="9" style="63" customWidth="1"/>
    <col min="5896" max="5896" width="10.44140625" style="63" customWidth="1"/>
    <col min="5897" max="5897" width="0" style="63" hidden="1" customWidth="1"/>
    <col min="5898" max="5898" width="9.6640625" style="63" customWidth="1"/>
    <col min="5899" max="5899" width="12.109375" style="63" customWidth="1"/>
    <col min="5900" max="5900" width="10.6640625" style="63" customWidth="1"/>
    <col min="5901" max="5901" width="0" style="63" hidden="1" customWidth="1"/>
    <col min="5902" max="5904" width="9.44140625" style="63" customWidth="1"/>
    <col min="5905" max="5905" width="0" style="63" hidden="1" customWidth="1"/>
    <col min="5906" max="5906" width="9.44140625" style="63" customWidth="1"/>
    <col min="5907" max="5907" width="9.6640625" style="63" customWidth="1"/>
    <col min="5908" max="5908" width="9.44140625" style="63" customWidth="1"/>
    <col min="5909" max="5916" width="0" style="63" hidden="1" customWidth="1"/>
    <col min="5917" max="5918" width="12.6640625" style="63" customWidth="1"/>
    <col min="5919" max="6141" width="9.109375" style="63"/>
    <col min="6142" max="6145" width="0" style="63" hidden="1" customWidth="1"/>
    <col min="6146" max="6146" width="13" style="63" customWidth="1"/>
    <col min="6147" max="6147" width="25.33203125" style="63" customWidth="1"/>
    <col min="6148" max="6148" width="13.88671875" style="63" customWidth="1"/>
    <col min="6149" max="6149" width="10.88671875" style="63" customWidth="1"/>
    <col min="6150" max="6150" width="8.88671875" style="63" customWidth="1"/>
    <col min="6151" max="6151" width="9" style="63" customWidth="1"/>
    <col min="6152" max="6152" width="10.44140625" style="63" customWidth="1"/>
    <col min="6153" max="6153" width="0" style="63" hidden="1" customWidth="1"/>
    <col min="6154" max="6154" width="9.6640625" style="63" customWidth="1"/>
    <col min="6155" max="6155" width="12.109375" style="63" customWidth="1"/>
    <col min="6156" max="6156" width="10.6640625" style="63" customWidth="1"/>
    <col min="6157" max="6157" width="0" style="63" hidden="1" customWidth="1"/>
    <col min="6158" max="6160" width="9.44140625" style="63" customWidth="1"/>
    <col min="6161" max="6161" width="0" style="63" hidden="1" customWidth="1"/>
    <col min="6162" max="6162" width="9.44140625" style="63" customWidth="1"/>
    <col min="6163" max="6163" width="9.6640625" style="63" customWidth="1"/>
    <col min="6164" max="6164" width="9.44140625" style="63" customWidth="1"/>
    <col min="6165" max="6172" width="0" style="63" hidden="1" customWidth="1"/>
    <col min="6173" max="6174" width="12.6640625" style="63" customWidth="1"/>
    <col min="6175" max="6397" width="9.109375" style="63"/>
    <col min="6398" max="6401" width="0" style="63" hidden="1" customWidth="1"/>
    <col min="6402" max="6402" width="13" style="63" customWidth="1"/>
    <col min="6403" max="6403" width="25.33203125" style="63" customWidth="1"/>
    <col min="6404" max="6404" width="13.88671875" style="63" customWidth="1"/>
    <col min="6405" max="6405" width="10.88671875" style="63" customWidth="1"/>
    <col min="6406" max="6406" width="8.88671875" style="63" customWidth="1"/>
    <col min="6407" max="6407" width="9" style="63" customWidth="1"/>
    <col min="6408" max="6408" width="10.44140625" style="63" customWidth="1"/>
    <col min="6409" max="6409" width="0" style="63" hidden="1" customWidth="1"/>
    <col min="6410" max="6410" width="9.6640625" style="63" customWidth="1"/>
    <col min="6411" max="6411" width="12.109375" style="63" customWidth="1"/>
    <col min="6412" max="6412" width="10.6640625" style="63" customWidth="1"/>
    <col min="6413" max="6413" width="0" style="63" hidden="1" customWidth="1"/>
    <col min="6414" max="6416" width="9.44140625" style="63" customWidth="1"/>
    <col min="6417" max="6417" width="0" style="63" hidden="1" customWidth="1"/>
    <col min="6418" max="6418" width="9.44140625" style="63" customWidth="1"/>
    <col min="6419" max="6419" width="9.6640625" style="63" customWidth="1"/>
    <col min="6420" max="6420" width="9.44140625" style="63" customWidth="1"/>
    <col min="6421" max="6428" width="0" style="63" hidden="1" customWidth="1"/>
    <col min="6429" max="6430" width="12.6640625" style="63" customWidth="1"/>
    <col min="6431" max="6653" width="9.109375" style="63"/>
    <col min="6654" max="6657" width="0" style="63" hidden="1" customWidth="1"/>
    <col min="6658" max="6658" width="13" style="63" customWidth="1"/>
    <col min="6659" max="6659" width="25.33203125" style="63" customWidth="1"/>
    <col min="6660" max="6660" width="13.88671875" style="63" customWidth="1"/>
    <col min="6661" max="6661" width="10.88671875" style="63" customWidth="1"/>
    <col min="6662" max="6662" width="8.88671875" style="63" customWidth="1"/>
    <col min="6663" max="6663" width="9" style="63" customWidth="1"/>
    <col min="6664" max="6664" width="10.44140625" style="63" customWidth="1"/>
    <col min="6665" max="6665" width="0" style="63" hidden="1" customWidth="1"/>
    <col min="6666" max="6666" width="9.6640625" style="63" customWidth="1"/>
    <col min="6667" max="6667" width="12.109375" style="63" customWidth="1"/>
    <col min="6668" max="6668" width="10.6640625" style="63" customWidth="1"/>
    <col min="6669" max="6669" width="0" style="63" hidden="1" customWidth="1"/>
    <col min="6670" max="6672" width="9.44140625" style="63" customWidth="1"/>
    <col min="6673" max="6673" width="0" style="63" hidden="1" customWidth="1"/>
    <col min="6674" max="6674" width="9.44140625" style="63" customWidth="1"/>
    <col min="6675" max="6675" width="9.6640625" style="63" customWidth="1"/>
    <col min="6676" max="6676" width="9.44140625" style="63" customWidth="1"/>
    <col min="6677" max="6684" width="0" style="63" hidden="1" customWidth="1"/>
    <col min="6685" max="6686" width="12.6640625" style="63" customWidth="1"/>
    <col min="6687" max="6909" width="9.109375" style="63"/>
    <col min="6910" max="6913" width="0" style="63" hidden="1" customWidth="1"/>
    <col min="6914" max="6914" width="13" style="63" customWidth="1"/>
    <col min="6915" max="6915" width="25.33203125" style="63" customWidth="1"/>
    <col min="6916" max="6916" width="13.88671875" style="63" customWidth="1"/>
    <col min="6917" max="6917" width="10.88671875" style="63" customWidth="1"/>
    <col min="6918" max="6918" width="8.88671875" style="63" customWidth="1"/>
    <col min="6919" max="6919" width="9" style="63" customWidth="1"/>
    <col min="6920" max="6920" width="10.44140625" style="63" customWidth="1"/>
    <col min="6921" max="6921" width="0" style="63" hidden="1" customWidth="1"/>
    <col min="6922" max="6922" width="9.6640625" style="63" customWidth="1"/>
    <col min="6923" max="6923" width="12.109375" style="63" customWidth="1"/>
    <col min="6924" max="6924" width="10.6640625" style="63" customWidth="1"/>
    <col min="6925" max="6925" width="0" style="63" hidden="1" customWidth="1"/>
    <col min="6926" max="6928" width="9.44140625" style="63" customWidth="1"/>
    <col min="6929" max="6929" width="0" style="63" hidden="1" customWidth="1"/>
    <col min="6930" max="6930" width="9.44140625" style="63" customWidth="1"/>
    <col min="6931" max="6931" width="9.6640625" style="63" customWidth="1"/>
    <col min="6932" max="6932" width="9.44140625" style="63" customWidth="1"/>
    <col min="6933" max="6940" width="0" style="63" hidden="1" customWidth="1"/>
    <col min="6941" max="6942" width="12.6640625" style="63" customWidth="1"/>
    <col min="6943" max="7165" width="9.109375" style="63"/>
    <col min="7166" max="7169" width="0" style="63" hidden="1" customWidth="1"/>
    <col min="7170" max="7170" width="13" style="63" customWidth="1"/>
    <col min="7171" max="7171" width="25.33203125" style="63" customWidth="1"/>
    <col min="7172" max="7172" width="13.88671875" style="63" customWidth="1"/>
    <col min="7173" max="7173" width="10.88671875" style="63" customWidth="1"/>
    <col min="7174" max="7174" width="8.88671875" style="63" customWidth="1"/>
    <col min="7175" max="7175" width="9" style="63" customWidth="1"/>
    <col min="7176" max="7176" width="10.44140625" style="63" customWidth="1"/>
    <col min="7177" max="7177" width="0" style="63" hidden="1" customWidth="1"/>
    <col min="7178" max="7178" width="9.6640625" style="63" customWidth="1"/>
    <col min="7179" max="7179" width="12.109375" style="63" customWidth="1"/>
    <col min="7180" max="7180" width="10.6640625" style="63" customWidth="1"/>
    <col min="7181" max="7181" width="0" style="63" hidden="1" customWidth="1"/>
    <col min="7182" max="7184" width="9.44140625" style="63" customWidth="1"/>
    <col min="7185" max="7185" width="0" style="63" hidden="1" customWidth="1"/>
    <col min="7186" max="7186" width="9.44140625" style="63" customWidth="1"/>
    <col min="7187" max="7187" width="9.6640625" style="63" customWidth="1"/>
    <col min="7188" max="7188" width="9.44140625" style="63" customWidth="1"/>
    <col min="7189" max="7196" width="0" style="63" hidden="1" customWidth="1"/>
    <col min="7197" max="7198" width="12.6640625" style="63" customWidth="1"/>
    <col min="7199" max="7421" width="9.109375" style="63"/>
    <col min="7422" max="7425" width="0" style="63" hidden="1" customWidth="1"/>
    <col min="7426" max="7426" width="13" style="63" customWidth="1"/>
    <col min="7427" max="7427" width="25.33203125" style="63" customWidth="1"/>
    <col min="7428" max="7428" width="13.88671875" style="63" customWidth="1"/>
    <col min="7429" max="7429" width="10.88671875" style="63" customWidth="1"/>
    <col min="7430" max="7430" width="8.88671875" style="63" customWidth="1"/>
    <col min="7431" max="7431" width="9" style="63" customWidth="1"/>
    <col min="7432" max="7432" width="10.44140625" style="63" customWidth="1"/>
    <col min="7433" max="7433" width="0" style="63" hidden="1" customWidth="1"/>
    <col min="7434" max="7434" width="9.6640625" style="63" customWidth="1"/>
    <col min="7435" max="7435" width="12.109375" style="63" customWidth="1"/>
    <col min="7436" max="7436" width="10.6640625" style="63" customWidth="1"/>
    <col min="7437" max="7437" width="0" style="63" hidden="1" customWidth="1"/>
    <col min="7438" max="7440" width="9.44140625" style="63" customWidth="1"/>
    <col min="7441" max="7441" width="0" style="63" hidden="1" customWidth="1"/>
    <col min="7442" max="7442" width="9.44140625" style="63" customWidth="1"/>
    <col min="7443" max="7443" width="9.6640625" style="63" customWidth="1"/>
    <col min="7444" max="7444" width="9.44140625" style="63" customWidth="1"/>
    <col min="7445" max="7452" width="0" style="63" hidden="1" customWidth="1"/>
    <col min="7453" max="7454" width="12.6640625" style="63" customWidth="1"/>
    <col min="7455" max="7677" width="9.109375" style="63"/>
    <col min="7678" max="7681" width="0" style="63" hidden="1" customWidth="1"/>
    <col min="7682" max="7682" width="13" style="63" customWidth="1"/>
    <col min="7683" max="7683" width="25.33203125" style="63" customWidth="1"/>
    <col min="7684" max="7684" width="13.88671875" style="63" customWidth="1"/>
    <col min="7685" max="7685" width="10.88671875" style="63" customWidth="1"/>
    <col min="7686" max="7686" width="8.88671875" style="63" customWidth="1"/>
    <col min="7687" max="7687" width="9" style="63" customWidth="1"/>
    <col min="7688" max="7688" width="10.44140625" style="63" customWidth="1"/>
    <col min="7689" max="7689" width="0" style="63" hidden="1" customWidth="1"/>
    <col min="7690" max="7690" width="9.6640625" style="63" customWidth="1"/>
    <col min="7691" max="7691" width="12.109375" style="63" customWidth="1"/>
    <col min="7692" max="7692" width="10.6640625" style="63" customWidth="1"/>
    <col min="7693" max="7693" width="0" style="63" hidden="1" customWidth="1"/>
    <col min="7694" max="7696" width="9.44140625" style="63" customWidth="1"/>
    <col min="7697" max="7697" width="0" style="63" hidden="1" customWidth="1"/>
    <col min="7698" max="7698" width="9.44140625" style="63" customWidth="1"/>
    <col min="7699" max="7699" width="9.6640625" style="63" customWidth="1"/>
    <col min="7700" max="7700" width="9.44140625" style="63" customWidth="1"/>
    <col min="7701" max="7708" width="0" style="63" hidden="1" customWidth="1"/>
    <col min="7709" max="7710" width="12.6640625" style="63" customWidth="1"/>
    <col min="7711" max="7933" width="9.109375" style="63"/>
    <col min="7934" max="7937" width="0" style="63" hidden="1" customWidth="1"/>
    <col min="7938" max="7938" width="13" style="63" customWidth="1"/>
    <col min="7939" max="7939" width="25.33203125" style="63" customWidth="1"/>
    <col min="7940" max="7940" width="13.88671875" style="63" customWidth="1"/>
    <col min="7941" max="7941" width="10.88671875" style="63" customWidth="1"/>
    <col min="7942" max="7942" width="8.88671875" style="63" customWidth="1"/>
    <col min="7943" max="7943" width="9" style="63" customWidth="1"/>
    <col min="7944" max="7944" width="10.44140625" style="63" customWidth="1"/>
    <col min="7945" max="7945" width="0" style="63" hidden="1" customWidth="1"/>
    <col min="7946" max="7946" width="9.6640625" style="63" customWidth="1"/>
    <col min="7947" max="7947" width="12.109375" style="63" customWidth="1"/>
    <col min="7948" max="7948" width="10.6640625" style="63" customWidth="1"/>
    <col min="7949" max="7949" width="0" style="63" hidden="1" customWidth="1"/>
    <col min="7950" max="7952" width="9.44140625" style="63" customWidth="1"/>
    <col min="7953" max="7953" width="0" style="63" hidden="1" customWidth="1"/>
    <col min="7954" max="7954" width="9.44140625" style="63" customWidth="1"/>
    <col min="7955" max="7955" width="9.6640625" style="63" customWidth="1"/>
    <col min="7956" max="7956" width="9.44140625" style="63" customWidth="1"/>
    <col min="7957" max="7964" width="0" style="63" hidden="1" customWidth="1"/>
    <col min="7965" max="7966" width="12.6640625" style="63" customWidth="1"/>
    <col min="7967" max="8189" width="9.109375" style="63"/>
    <col min="8190" max="8193" width="0" style="63" hidden="1" customWidth="1"/>
    <col min="8194" max="8194" width="13" style="63" customWidth="1"/>
    <col min="8195" max="8195" width="25.33203125" style="63" customWidth="1"/>
    <col min="8196" max="8196" width="13.88671875" style="63" customWidth="1"/>
    <col min="8197" max="8197" width="10.88671875" style="63" customWidth="1"/>
    <col min="8198" max="8198" width="8.88671875" style="63" customWidth="1"/>
    <col min="8199" max="8199" width="9" style="63" customWidth="1"/>
    <col min="8200" max="8200" width="10.44140625" style="63" customWidth="1"/>
    <col min="8201" max="8201" width="0" style="63" hidden="1" customWidth="1"/>
    <col min="8202" max="8202" width="9.6640625" style="63" customWidth="1"/>
    <col min="8203" max="8203" width="12.109375" style="63" customWidth="1"/>
    <col min="8204" max="8204" width="10.6640625" style="63" customWidth="1"/>
    <col min="8205" max="8205" width="0" style="63" hidden="1" customWidth="1"/>
    <col min="8206" max="8208" width="9.44140625" style="63" customWidth="1"/>
    <col min="8209" max="8209" width="0" style="63" hidden="1" customWidth="1"/>
    <col min="8210" max="8210" width="9.44140625" style="63" customWidth="1"/>
    <col min="8211" max="8211" width="9.6640625" style="63" customWidth="1"/>
    <col min="8212" max="8212" width="9.44140625" style="63" customWidth="1"/>
    <col min="8213" max="8220" width="0" style="63" hidden="1" customWidth="1"/>
    <col min="8221" max="8222" width="12.6640625" style="63" customWidth="1"/>
    <col min="8223" max="8445" width="9.109375" style="63"/>
    <col min="8446" max="8449" width="0" style="63" hidden="1" customWidth="1"/>
    <col min="8450" max="8450" width="13" style="63" customWidth="1"/>
    <col min="8451" max="8451" width="25.33203125" style="63" customWidth="1"/>
    <col min="8452" max="8452" width="13.88671875" style="63" customWidth="1"/>
    <col min="8453" max="8453" width="10.88671875" style="63" customWidth="1"/>
    <col min="8454" max="8454" width="8.88671875" style="63" customWidth="1"/>
    <col min="8455" max="8455" width="9" style="63" customWidth="1"/>
    <col min="8456" max="8456" width="10.44140625" style="63" customWidth="1"/>
    <col min="8457" max="8457" width="0" style="63" hidden="1" customWidth="1"/>
    <col min="8458" max="8458" width="9.6640625" style="63" customWidth="1"/>
    <col min="8459" max="8459" width="12.109375" style="63" customWidth="1"/>
    <col min="8460" max="8460" width="10.6640625" style="63" customWidth="1"/>
    <col min="8461" max="8461" width="0" style="63" hidden="1" customWidth="1"/>
    <col min="8462" max="8464" width="9.44140625" style="63" customWidth="1"/>
    <col min="8465" max="8465" width="0" style="63" hidden="1" customWidth="1"/>
    <col min="8466" max="8466" width="9.44140625" style="63" customWidth="1"/>
    <col min="8467" max="8467" width="9.6640625" style="63" customWidth="1"/>
    <col min="8468" max="8468" width="9.44140625" style="63" customWidth="1"/>
    <col min="8469" max="8476" width="0" style="63" hidden="1" customWidth="1"/>
    <col min="8477" max="8478" width="12.6640625" style="63" customWidth="1"/>
    <col min="8479" max="8701" width="9.109375" style="63"/>
    <col min="8702" max="8705" width="0" style="63" hidden="1" customWidth="1"/>
    <col min="8706" max="8706" width="13" style="63" customWidth="1"/>
    <col min="8707" max="8707" width="25.33203125" style="63" customWidth="1"/>
    <col min="8708" max="8708" width="13.88671875" style="63" customWidth="1"/>
    <col min="8709" max="8709" width="10.88671875" style="63" customWidth="1"/>
    <col min="8710" max="8710" width="8.88671875" style="63" customWidth="1"/>
    <col min="8711" max="8711" width="9" style="63" customWidth="1"/>
    <col min="8712" max="8712" width="10.44140625" style="63" customWidth="1"/>
    <col min="8713" max="8713" width="0" style="63" hidden="1" customWidth="1"/>
    <col min="8714" max="8714" width="9.6640625" style="63" customWidth="1"/>
    <col min="8715" max="8715" width="12.109375" style="63" customWidth="1"/>
    <col min="8716" max="8716" width="10.6640625" style="63" customWidth="1"/>
    <col min="8717" max="8717" width="0" style="63" hidden="1" customWidth="1"/>
    <col min="8718" max="8720" width="9.44140625" style="63" customWidth="1"/>
    <col min="8721" max="8721" width="0" style="63" hidden="1" customWidth="1"/>
    <col min="8722" max="8722" width="9.44140625" style="63" customWidth="1"/>
    <col min="8723" max="8723" width="9.6640625" style="63" customWidth="1"/>
    <col min="8724" max="8724" width="9.44140625" style="63" customWidth="1"/>
    <col min="8725" max="8732" width="0" style="63" hidden="1" customWidth="1"/>
    <col min="8733" max="8734" width="12.6640625" style="63" customWidth="1"/>
    <col min="8735" max="8957" width="9.109375" style="63"/>
    <col min="8958" max="8961" width="0" style="63" hidden="1" customWidth="1"/>
    <col min="8962" max="8962" width="13" style="63" customWidth="1"/>
    <col min="8963" max="8963" width="25.33203125" style="63" customWidth="1"/>
    <col min="8964" max="8964" width="13.88671875" style="63" customWidth="1"/>
    <col min="8965" max="8965" width="10.88671875" style="63" customWidth="1"/>
    <col min="8966" max="8966" width="8.88671875" style="63" customWidth="1"/>
    <col min="8967" max="8967" width="9" style="63" customWidth="1"/>
    <col min="8968" max="8968" width="10.44140625" style="63" customWidth="1"/>
    <col min="8969" max="8969" width="0" style="63" hidden="1" customWidth="1"/>
    <col min="8970" max="8970" width="9.6640625" style="63" customWidth="1"/>
    <col min="8971" max="8971" width="12.109375" style="63" customWidth="1"/>
    <col min="8972" max="8972" width="10.6640625" style="63" customWidth="1"/>
    <col min="8973" max="8973" width="0" style="63" hidden="1" customWidth="1"/>
    <col min="8974" max="8976" width="9.44140625" style="63" customWidth="1"/>
    <col min="8977" max="8977" width="0" style="63" hidden="1" customWidth="1"/>
    <col min="8978" max="8978" width="9.44140625" style="63" customWidth="1"/>
    <col min="8979" max="8979" width="9.6640625" style="63" customWidth="1"/>
    <col min="8980" max="8980" width="9.44140625" style="63" customWidth="1"/>
    <col min="8981" max="8988" width="0" style="63" hidden="1" customWidth="1"/>
    <col min="8989" max="8990" width="12.6640625" style="63" customWidth="1"/>
    <col min="8991" max="9213" width="9.109375" style="63"/>
    <col min="9214" max="9217" width="0" style="63" hidden="1" customWidth="1"/>
    <col min="9218" max="9218" width="13" style="63" customWidth="1"/>
    <col min="9219" max="9219" width="25.33203125" style="63" customWidth="1"/>
    <col min="9220" max="9220" width="13.88671875" style="63" customWidth="1"/>
    <col min="9221" max="9221" width="10.88671875" style="63" customWidth="1"/>
    <col min="9222" max="9222" width="8.88671875" style="63" customWidth="1"/>
    <col min="9223" max="9223" width="9" style="63" customWidth="1"/>
    <col min="9224" max="9224" width="10.44140625" style="63" customWidth="1"/>
    <col min="9225" max="9225" width="0" style="63" hidden="1" customWidth="1"/>
    <col min="9226" max="9226" width="9.6640625" style="63" customWidth="1"/>
    <col min="9227" max="9227" width="12.109375" style="63" customWidth="1"/>
    <col min="9228" max="9228" width="10.6640625" style="63" customWidth="1"/>
    <col min="9229" max="9229" width="0" style="63" hidden="1" customWidth="1"/>
    <col min="9230" max="9232" width="9.44140625" style="63" customWidth="1"/>
    <col min="9233" max="9233" width="0" style="63" hidden="1" customWidth="1"/>
    <col min="9234" max="9234" width="9.44140625" style="63" customWidth="1"/>
    <col min="9235" max="9235" width="9.6640625" style="63" customWidth="1"/>
    <col min="9236" max="9236" width="9.44140625" style="63" customWidth="1"/>
    <col min="9237" max="9244" width="0" style="63" hidden="1" customWidth="1"/>
    <col min="9245" max="9246" width="12.6640625" style="63" customWidth="1"/>
    <col min="9247" max="9469" width="9.109375" style="63"/>
    <col min="9470" max="9473" width="0" style="63" hidden="1" customWidth="1"/>
    <col min="9474" max="9474" width="13" style="63" customWidth="1"/>
    <col min="9475" max="9475" width="25.33203125" style="63" customWidth="1"/>
    <col min="9476" max="9476" width="13.88671875" style="63" customWidth="1"/>
    <col min="9477" max="9477" width="10.88671875" style="63" customWidth="1"/>
    <col min="9478" max="9478" width="8.88671875" style="63" customWidth="1"/>
    <col min="9479" max="9479" width="9" style="63" customWidth="1"/>
    <col min="9480" max="9480" width="10.44140625" style="63" customWidth="1"/>
    <col min="9481" max="9481" width="0" style="63" hidden="1" customWidth="1"/>
    <col min="9482" max="9482" width="9.6640625" style="63" customWidth="1"/>
    <col min="9483" max="9483" width="12.109375" style="63" customWidth="1"/>
    <col min="9484" max="9484" width="10.6640625" style="63" customWidth="1"/>
    <col min="9485" max="9485" width="0" style="63" hidden="1" customWidth="1"/>
    <col min="9486" max="9488" width="9.44140625" style="63" customWidth="1"/>
    <col min="9489" max="9489" width="0" style="63" hidden="1" customWidth="1"/>
    <col min="9490" max="9490" width="9.44140625" style="63" customWidth="1"/>
    <col min="9491" max="9491" width="9.6640625" style="63" customWidth="1"/>
    <col min="9492" max="9492" width="9.44140625" style="63" customWidth="1"/>
    <col min="9493" max="9500" width="0" style="63" hidden="1" customWidth="1"/>
    <col min="9501" max="9502" width="12.6640625" style="63" customWidth="1"/>
    <col min="9503" max="9725" width="9.109375" style="63"/>
    <col min="9726" max="9729" width="0" style="63" hidden="1" customWidth="1"/>
    <col min="9730" max="9730" width="13" style="63" customWidth="1"/>
    <col min="9731" max="9731" width="25.33203125" style="63" customWidth="1"/>
    <col min="9732" max="9732" width="13.88671875" style="63" customWidth="1"/>
    <col min="9733" max="9733" width="10.88671875" style="63" customWidth="1"/>
    <col min="9734" max="9734" width="8.88671875" style="63" customWidth="1"/>
    <col min="9735" max="9735" width="9" style="63" customWidth="1"/>
    <col min="9736" max="9736" width="10.44140625" style="63" customWidth="1"/>
    <col min="9737" max="9737" width="0" style="63" hidden="1" customWidth="1"/>
    <col min="9738" max="9738" width="9.6640625" style="63" customWidth="1"/>
    <col min="9739" max="9739" width="12.109375" style="63" customWidth="1"/>
    <col min="9740" max="9740" width="10.6640625" style="63" customWidth="1"/>
    <col min="9741" max="9741" width="0" style="63" hidden="1" customWidth="1"/>
    <col min="9742" max="9744" width="9.44140625" style="63" customWidth="1"/>
    <col min="9745" max="9745" width="0" style="63" hidden="1" customWidth="1"/>
    <col min="9746" max="9746" width="9.44140625" style="63" customWidth="1"/>
    <col min="9747" max="9747" width="9.6640625" style="63" customWidth="1"/>
    <col min="9748" max="9748" width="9.44140625" style="63" customWidth="1"/>
    <col min="9749" max="9756" width="0" style="63" hidden="1" customWidth="1"/>
    <col min="9757" max="9758" width="12.6640625" style="63" customWidth="1"/>
    <col min="9759" max="9981" width="9.109375" style="63"/>
    <col min="9982" max="9985" width="0" style="63" hidden="1" customWidth="1"/>
    <col min="9986" max="9986" width="13" style="63" customWidth="1"/>
    <col min="9987" max="9987" width="25.33203125" style="63" customWidth="1"/>
    <col min="9988" max="9988" width="13.88671875" style="63" customWidth="1"/>
    <col min="9989" max="9989" width="10.88671875" style="63" customWidth="1"/>
    <col min="9990" max="9990" width="8.88671875" style="63" customWidth="1"/>
    <col min="9991" max="9991" width="9" style="63" customWidth="1"/>
    <col min="9992" max="9992" width="10.44140625" style="63" customWidth="1"/>
    <col min="9993" max="9993" width="0" style="63" hidden="1" customWidth="1"/>
    <col min="9994" max="9994" width="9.6640625" style="63" customWidth="1"/>
    <col min="9995" max="9995" width="12.109375" style="63" customWidth="1"/>
    <col min="9996" max="9996" width="10.6640625" style="63" customWidth="1"/>
    <col min="9997" max="9997" width="0" style="63" hidden="1" customWidth="1"/>
    <col min="9998" max="10000" width="9.44140625" style="63" customWidth="1"/>
    <col min="10001" max="10001" width="0" style="63" hidden="1" customWidth="1"/>
    <col min="10002" max="10002" width="9.44140625" style="63" customWidth="1"/>
    <col min="10003" max="10003" width="9.6640625" style="63" customWidth="1"/>
    <col min="10004" max="10004" width="9.44140625" style="63" customWidth="1"/>
    <col min="10005" max="10012" width="0" style="63" hidden="1" customWidth="1"/>
    <col min="10013" max="10014" width="12.6640625" style="63" customWidth="1"/>
    <col min="10015" max="10237" width="9.109375" style="63"/>
    <col min="10238" max="10241" width="0" style="63" hidden="1" customWidth="1"/>
    <col min="10242" max="10242" width="13" style="63" customWidth="1"/>
    <col min="10243" max="10243" width="25.33203125" style="63" customWidth="1"/>
    <col min="10244" max="10244" width="13.88671875" style="63" customWidth="1"/>
    <col min="10245" max="10245" width="10.88671875" style="63" customWidth="1"/>
    <col min="10246" max="10246" width="8.88671875" style="63" customWidth="1"/>
    <col min="10247" max="10247" width="9" style="63" customWidth="1"/>
    <col min="10248" max="10248" width="10.44140625" style="63" customWidth="1"/>
    <col min="10249" max="10249" width="0" style="63" hidden="1" customWidth="1"/>
    <col min="10250" max="10250" width="9.6640625" style="63" customWidth="1"/>
    <col min="10251" max="10251" width="12.109375" style="63" customWidth="1"/>
    <col min="10252" max="10252" width="10.6640625" style="63" customWidth="1"/>
    <col min="10253" max="10253" width="0" style="63" hidden="1" customWidth="1"/>
    <col min="10254" max="10256" width="9.44140625" style="63" customWidth="1"/>
    <col min="10257" max="10257" width="0" style="63" hidden="1" customWidth="1"/>
    <col min="10258" max="10258" width="9.44140625" style="63" customWidth="1"/>
    <col min="10259" max="10259" width="9.6640625" style="63" customWidth="1"/>
    <col min="10260" max="10260" width="9.44140625" style="63" customWidth="1"/>
    <col min="10261" max="10268" width="0" style="63" hidden="1" customWidth="1"/>
    <col min="10269" max="10270" width="12.6640625" style="63" customWidth="1"/>
    <col min="10271" max="10493" width="9.109375" style="63"/>
    <col min="10494" max="10497" width="0" style="63" hidden="1" customWidth="1"/>
    <col min="10498" max="10498" width="13" style="63" customWidth="1"/>
    <col min="10499" max="10499" width="25.33203125" style="63" customWidth="1"/>
    <col min="10500" max="10500" width="13.88671875" style="63" customWidth="1"/>
    <col min="10501" max="10501" width="10.88671875" style="63" customWidth="1"/>
    <col min="10502" max="10502" width="8.88671875" style="63" customWidth="1"/>
    <col min="10503" max="10503" width="9" style="63" customWidth="1"/>
    <col min="10504" max="10504" width="10.44140625" style="63" customWidth="1"/>
    <col min="10505" max="10505" width="0" style="63" hidden="1" customWidth="1"/>
    <col min="10506" max="10506" width="9.6640625" style="63" customWidth="1"/>
    <col min="10507" max="10507" width="12.109375" style="63" customWidth="1"/>
    <col min="10508" max="10508" width="10.6640625" style="63" customWidth="1"/>
    <col min="10509" max="10509" width="0" style="63" hidden="1" customWidth="1"/>
    <col min="10510" max="10512" width="9.44140625" style="63" customWidth="1"/>
    <col min="10513" max="10513" width="0" style="63" hidden="1" customWidth="1"/>
    <col min="10514" max="10514" width="9.44140625" style="63" customWidth="1"/>
    <col min="10515" max="10515" width="9.6640625" style="63" customWidth="1"/>
    <col min="10516" max="10516" width="9.44140625" style="63" customWidth="1"/>
    <col min="10517" max="10524" width="0" style="63" hidden="1" customWidth="1"/>
    <col min="10525" max="10526" width="12.6640625" style="63" customWidth="1"/>
    <col min="10527" max="10749" width="9.109375" style="63"/>
    <col min="10750" max="10753" width="0" style="63" hidden="1" customWidth="1"/>
    <col min="10754" max="10754" width="13" style="63" customWidth="1"/>
    <col min="10755" max="10755" width="25.33203125" style="63" customWidth="1"/>
    <col min="10756" max="10756" width="13.88671875" style="63" customWidth="1"/>
    <col min="10757" max="10757" width="10.88671875" style="63" customWidth="1"/>
    <col min="10758" max="10758" width="8.88671875" style="63" customWidth="1"/>
    <col min="10759" max="10759" width="9" style="63" customWidth="1"/>
    <col min="10760" max="10760" width="10.44140625" style="63" customWidth="1"/>
    <col min="10761" max="10761" width="0" style="63" hidden="1" customWidth="1"/>
    <col min="10762" max="10762" width="9.6640625" style="63" customWidth="1"/>
    <col min="10763" max="10763" width="12.109375" style="63" customWidth="1"/>
    <col min="10764" max="10764" width="10.6640625" style="63" customWidth="1"/>
    <col min="10765" max="10765" width="0" style="63" hidden="1" customWidth="1"/>
    <col min="10766" max="10768" width="9.44140625" style="63" customWidth="1"/>
    <col min="10769" max="10769" width="0" style="63" hidden="1" customWidth="1"/>
    <col min="10770" max="10770" width="9.44140625" style="63" customWidth="1"/>
    <col min="10771" max="10771" width="9.6640625" style="63" customWidth="1"/>
    <col min="10772" max="10772" width="9.44140625" style="63" customWidth="1"/>
    <col min="10773" max="10780" width="0" style="63" hidden="1" customWidth="1"/>
    <col min="10781" max="10782" width="12.6640625" style="63" customWidth="1"/>
    <col min="10783" max="11005" width="9.109375" style="63"/>
    <col min="11006" max="11009" width="0" style="63" hidden="1" customWidth="1"/>
    <col min="11010" max="11010" width="13" style="63" customWidth="1"/>
    <col min="11011" max="11011" width="25.33203125" style="63" customWidth="1"/>
    <col min="11012" max="11012" width="13.88671875" style="63" customWidth="1"/>
    <col min="11013" max="11013" width="10.88671875" style="63" customWidth="1"/>
    <col min="11014" max="11014" width="8.88671875" style="63" customWidth="1"/>
    <col min="11015" max="11015" width="9" style="63" customWidth="1"/>
    <col min="11016" max="11016" width="10.44140625" style="63" customWidth="1"/>
    <col min="11017" max="11017" width="0" style="63" hidden="1" customWidth="1"/>
    <col min="11018" max="11018" width="9.6640625" style="63" customWidth="1"/>
    <col min="11019" max="11019" width="12.109375" style="63" customWidth="1"/>
    <col min="11020" max="11020" width="10.6640625" style="63" customWidth="1"/>
    <col min="11021" max="11021" width="0" style="63" hidden="1" customWidth="1"/>
    <col min="11022" max="11024" width="9.44140625" style="63" customWidth="1"/>
    <col min="11025" max="11025" width="0" style="63" hidden="1" customWidth="1"/>
    <col min="11026" max="11026" width="9.44140625" style="63" customWidth="1"/>
    <col min="11027" max="11027" width="9.6640625" style="63" customWidth="1"/>
    <col min="11028" max="11028" width="9.44140625" style="63" customWidth="1"/>
    <col min="11029" max="11036" width="0" style="63" hidden="1" customWidth="1"/>
    <col min="11037" max="11038" width="12.6640625" style="63" customWidth="1"/>
    <col min="11039" max="11261" width="9.109375" style="63"/>
    <col min="11262" max="11265" width="0" style="63" hidden="1" customWidth="1"/>
    <col min="11266" max="11266" width="13" style="63" customWidth="1"/>
    <col min="11267" max="11267" width="25.33203125" style="63" customWidth="1"/>
    <col min="11268" max="11268" width="13.88671875" style="63" customWidth="1"/>
    <col min="11269" max="11269" width="10.88671875" style="63" customWidth="1"/>
    <col min="11270" max="11270" width="8.88671875" style="63" customWidth="1"/>
    <col min="11271" max="11271" width="9" style="63" customWidth="1"/>
    <col min="11272" max="11272" width="10.44140625" style="63" customWidth="1"/>
    <col min="11273" max="11273" width="0" style="63" hidden="1" customWidth="1"/>
    <col min="11274" max="11274" width="9.6640625" style="63" customWidth="1"/>
    <col min="11275" max="11275" width="12.109375" style="63" customWidth="1"/>
    <col min="11276" max="11276" width="10.6640625" style="63" customWidth="1"/>
    <col min="11277" max="11277" width="0" style="63" hidden="1" customWidth="1"/>
    <col min="11278" max="11280" width="9.44140625" style="63" customWidth="1"/>
    <col min="11281" max="11281" width="0" style="63" hidden="1" customWidth="1"/>
    <col min="11282" max="11282" width="9.44140625" style="63" customWidth="1"/>
    <col min="11283" max="11283" width="9.6640625" style="63" customWidth="1"/>
    <col min="11284" max="11284" width="9.44140625" style="63" customWidth="1"/>
    <col min="11285" max="11292" width="0" style="63" hidden="1" customWidth="1"/>
    <col min="11293" max="11294" width="12.6640625" style="63" customWidth="1"/>
    <col min="11295" max="11517" width="9.109375" style="63"/>
    <col min="11518" max="11521" width="0" style="63" hidden="1" customWidth="1"/>
    <col min="11522" max="11522" width="13" style="63" customWidth="1"/>
    <col min="11523" max="11523" width="25.33203125" style="63" customWidth="1"/>
    <col min="11524" max="11524" width="13.88671875" style="63" customWidth="1"/>
    <col min="11525" max="11525" width="10.88671875" style="63" customWidth="1"/>
    <col min="11526" max="11526" width="8.88671875" style="63" customWidth="1"/>
    <col min="11527" max="11527" width="9" style="63" customWidth="1"/>
    <col min="11528" max="11528" width="10.44140625" style="63" customWidth="1"/>
    <col min="11529" max="11529" width="0" style="63" hidden="1" customWidth="1"/>
    <col min="11530" max="11530" width="9.6640625" style="63" customWidth="1"/>
    <col min="11531" max="11531" width="12.109375" style="63" customWidth="1"/>
    <col min="11532" max="11532" width="10.6640625" style="63" customWidth="1"/>
    <col min="11533" max="11533" width="0" style="63" hidden="1" customWidth="1"/>
    <col min="11534" max="11536" width="9.44140625" style="63" customWidth="1"/>
    <col min="11537" max="11537" width="0" style="63" hidden="1" customWidth="1"/>
    <col min="11538" max="11538" width="9.44140625" style="63" customWidth="1"/>
    <col min="11539" max="11539" width="9.6640625" style="63" customWidth="1"/>
    <col min="11540" max="11540" width="9.44140625" style="63" customWidth="1"/>
    <col min="11541" max="11548" width="0" style="63" hidden="1" customWidth="1"/>
    <col min="11549" max="11550" width="12.6640625" style="63" customWidth="1"/>
    <col min="11551" max="11773" width="9.109375" style="63"/>
    <col min="11774" max="11777" width="0" style="63" hidden="1" customWidth="1"/>
    <col min="11778" max="11778" width="13" style="63" customWidth="1"/>
    <col min="11779" max="11779" width="25.33203125" style="63" customWidth="1"/>
    <col min="11780" max="11780" width="13.88671875" style="63" customWidth="1"/>
    <col min="11781" max="11781" width="10.88671875" style="63" customWidth="1"/>
    <col min="11782" max="11782" width="8.88671875" style="63" customWidth="1"/>
    <col min="11783" max="11783" width="9" style="63" customWidth="1"/>
    <col min="11784" max="11784" width="10.44140625" style="63" customWidth="1"/>
    <col min="11785" max="11785" width="0" style="63" hidden="1" customWidth="1"/>
    <col min="11786" max="11786" width="9.6640625" style="63" customWidth="1"/>
    <col min="11787" max="11787" width="12.109375" style="63" customWidth="1"/>
    <col min="11788" max="11788" width="10.6640625" style="63" customWidth="1"/>
    <col min="11789" max="11789" width="0" style="63" hidden="1" customWidth="1"/>
    <col min="11790" max="11792" width="9.44140625" style="63" customWidth="1"/>
    <col min="11793" max="11793" width="0" style="63" hidden="1" customWidth="1"/>
    <col min="11794" max="11794" width="9.44140625" style="63" customWidth="1"/>
    <col min="11795" max="11795" width="9.6640625" style="63" customWidth="1"/>
    <col min="11796" max="11796" width="9.44140625" style="63" customWidth="1"/>
    <col min="11797" max="11804" width="0" style="63" hidden="1" customWidth="1"/>
    <col min="11805" max="11806" width="12.6640625" style="63" customWidth="1"/>
    <col min="11807" max="12029" width="9.109375" style="63"/>
    <col min="12030" max="12033" width="0" style="63" hidden="1" customWidth="1"/>
    <col min="12034" max="12034" width="13" style="63" customWidth="1"/>
    <col min="12035" max="12035" width="25.33203125" style="63" customWidth="1"/>
    <col min="12036" max="12036" width="13.88671875" style="63" customWidth="1"/>
    <col min="12037" max="12037" width="10.88671875" style="63" customWidth="1"/>
    <col min="12038" max="12038" width="8.88671875" style="63" customWidth="1"/>
    <col min="12039" max="12039" width="9" style="63" customWidth="1"/>
    <col min="12040" max="12040" width="10.44140625" style="63" customWidth="1"/>
    <col min="12041" max="12041" width="0" style="63" hidden="1" customWidth="1"/>
    <col min="12042" max="12042" width="9.6640625" style="63" customWidth="1"/>
    <col min="12043" max="12043" width="12.109375" style="63" customWidth="1"/>
    <col min="12044" max="12044" width="10.6640625" style="63" customWidth="1"/>
    <col min="12045" max="12045" width="0" style="63" hidden="1" customWidth="1"/>
    <col min="12046" max="12048" width="9.44140625" style="63" customWidth="1"/>
    <col min="12049" max="12049" width="0" style="63" hidden="1" customWidth="1"/>
    <col min="12050" max="12050" width="9.44140625" style="63" customWidth="1"/>
    <col min="12051" max="12051" width="9.6640625" style="63" customWidth="1"/>
    <col min="12052" max="12052" width="9.44140625" style="63" customWidth="1"/>
    <col min="12053" max="12060" width="0" style="63" hidden="1" customWidth="1"/>
    <col min="12061" max="12062" width="12.6640625" style="63" customWidth="1"/>
    <col min="12063" max="12285" width="9.109375" style="63"/>
    <col min="12286" max="12289" width="0" style="63" hidden="1" customWidth="1"/>
    <col min="12290" max="12290" width="13" style="63" customWidth="1"/>
    <col min="12291" max="12291" width="25.33203125" style="63" customWidth="1"/>
    <col min="12292" max="12292" width="13.88671875" style="63" customWidth="1"/>
    <col min="12293" max="12293" width="10.88671875" style="63" customWidth="1"/>
    <col min="12294" max="12294" width="8.88671875" style="63" customWidth="1"/>
    <col min="12295" max="12295" width="9" style="63" customWidth="1"/>
    <col min="12296" max="12296" width="10.44140625" style="63" customWidth="1"/>
    <col min="12297" max="12297" width="0" style="63" hidden="1" customWidth="1"/>
    <col min="12298" max="12298" width="9.6640625" style="63" customWidth="1"/>
    <col min="12299" max="12299" width="12.109375" style="63" customWidth="1"/>
    <col min="12300" max="12300" width="10.6640625" style="63" customWidth="1"/>
    <col min="12301" max="12301" width="0" style="63" hidden="1" customWidth="1"/>
    <col min="12302" max="12304" width="9.44140625" style="63" customWidth="1"/>
    <col min="12305" max="12305" width="0" style="63" hidden="1" customWidth="1"/>
    <col min="12306" max="12306" width="9.44140625" style="63" customWidth="1"/>
    <col min="12307" max="12307" width="9.6640625" style="63" customWidth="1"/>
    <col min="12308" max="12308" width="9.44140625" style="63" customWidth="1"/>
    <col min="12309" max="12316" width="0" style="63" hidden="1" customWidth="1"/>
    <col min="12317" max="12318" width="12.6640625" style="63" customWidth="1"/>
    <col min="12319" max="12541" width="9.109375" style="63"/>
    <col min="12542" max="12545" width="0" style="63" hidden="1" customWidth="1"/>
    <col min="12546" max="12546" width="13" style="63" customWidth="1"/>
    <col min="12547" max="12547" width="25.33203125" style="63" customWidth="1"/>
    <col min="12548" max="12548" width="13.88671875" style="63" customWidth="1"/>
    <col min="12549" max="12549" width="10.88671875" style="63" customWidth="1"/>
    <col min="12550" max="12550" width="8.88671875" style="63" customWidth="1"/>
    <col min="12551" max="12551" width="9" style="63" customWidth="1"/>
    <col min="12552" max="12552" width="10.44140625" style="63" customWidth="1"/>
    <col min="12553" max="12553" width="0" style="63" hidden="1" customWidth="1"/>
    <col min="12554" max="12554" width="9.6640625" style="63" customWidth="1"/>
    <col min="12555" max="12555" width="12.109375" style="63" customWidth="1"/>
    <col min="12556" max="12556" width="10.6640625" style="63" customWidth="1"/>
    <col min="12557" max="12557" width="0" style="63" hidden="1" customWidth="1"/>
    <col min="12558" max="12560" width="9.44140625" style="63" customWidth="1"/>
    <col min="12561" max="12561" width="0" style="63" hidden="1" customWidth="1"/>
    <col min="12562" max="12562" width="9.44140625" style="63" customWidth="1"/>
    <col min="12563" max="12563" width="9.6640625" style="63" customWidth="1"/>
    <col min="12564" max="12564" width="9.44140625" style="63" customWidth="1"/>
    <col min="12565" max="12572" width="0" style="63" hidden="1" customWidth="1"/>
    <col min="12573" max="12574" width="12.6640625" style="63" customWidth="1"/>
    <col min="12575" max="12797" width="9.109375" style="63"/>
    <col min="12798" max="12801" width="0" style="63" hidden="1" customWidth="1"/>
    <col min="12802" max="12802" width="13" style="63" customWidth="1"/>
    <col min="12803" max="12803" width="25.33203125" style="63" customWidth="1"/>
    <col min="12804" max="12804" width="13.88671875" style="63" customWidth="1"/>
    <col min="12805" max="12805" width="10.88671875" style="63" customWidth="1"/>
    <col min="12806" max="12806" width="8.88671875" style="63" customWidth="1"/>
    <col min="12807" max="12807" width="9" style="63" customWidth="1"/>
    <col min="12808" max="12808" width="10.44140625" style="63" customWidth="1"/>
    <col min="12809" max="12809" width="0" style="63" hidden="1" customWidth="1"/>
    <col min="12810" max="12810" width="9.6640625" style="63" customWidth="1"/>
    <col min="12811" max="12811" width="12.109375" style="63" customWidth="1"/>
    <col min="12812" max="12812" width="10.6640625" style="63" customWidth="1"/>
    <col min="12813" max="12813" width="0" style="63" hidden="1" customWidth="1"/>
    <col min="12814" max="12816" width="9.44140625" style="63" customWidth="1"/>
    <col min="12817" max="12817" width="0" style="63" hidden="1" customWidth="1"/>
    <col min="12818" max="12818" width="9.44140625" style="63" customWidth="1"/>
    <col min="12819" max="12819" width="9.6640625" style="63" customWidth="1"/>
    <col min="12820" max="12820" width="9.44140625" style="63" customWidth="1"/>
    <col min="12821" max="12828" width="0" style="63" hidden="1" customWidth="1"/>
    <col min="12829" max="12830" width="12.6640625" style="63" customWidth="1"/>
    <col min="12831" max="13053" width="9.109375" style="63"/>
    <col min="13054" max="13057" width="0" style="63" hidden="1" customWidth="1"/>
    <col min="13058" max="13058" width="13" style="63" customWidth="1"/>
    <col min="13059" max="13059" width="25.33203125" style="63" customWidth="1"/>
    <col min="13060" max="13060" width="13.88671875" style="63" customWidth="1"/>
    <col min="13061" max="13061" width="10.88671875" style="63" customWidth="1"/>
    <col min="13062" max="13062" width="8.88671875" style="63" customWidth="1"/>
    <col min="13063" max="13063" width="9" style="63" customWidth="1"/>
    <col min="13064" max="13064" width="10.44140625" style="63" customWidth="1"/>
    <col min="13065" max="13065" width="0" style="63" hidden="1" customWidth="1"/>
    <col min="13066" max="13066" width="9.6640625" style="63" customWidth="1"/>
    <col min="13067" max="13067" width="12.109375" style="63" customWidth="1"/>
    <col min="13068" max="13068" width="10.6640625" style="63" customWidth="1"/>
    <col min="13069" max="13069" width="0" style="63" hidden="1" customWidth="1"/>
    <col min="13070" max="13072" width="9.44140625" style="63" customWidth="1"/>
    <col min="13073" max="13073" width="0" style="63" hidden="1" customWidth="1"/>
    <col min="13074" max="13074" width="9.44140625" style="63" customWidth="1"/>
    <col min="13075" max="13075" width="9.6640625" style="63" customWidth="1"/>
    <col min="13076" max="13076" width="9.44140625" style="63" customWidth="1"/>
    <col min="13077" max="13084" width="0" style="63" hidden="1" customWidth="1"/>
    <col min="13085" max="13086" width="12.6640625" style="63" customWidth="1"/>
    <col min="13087" max="13309" width="9.109375" style="63"/>
    <col min="13310" max="13313" width="0" style="63" hidden="1" customWidth="1"/>
    <col min="13314" max="13314" width="13" style="63" customWidth="1"/>
    <col min="13315" max="13315" width="25.33203125" style="63" customWidth="1"/>
    <col min="13316" max="13316" width="13.88671875" style="63" customWidth="1"/>
    <col min="13317" max="13317" width="10.88671875" style="63" customWidth="1"/>
    <col min="13318" max="13318" width="8.88671875" style="63" customWidth="1"/>
    <col min="13319" max="13319" width="9" style="63" customWidth="1"/>
    <col min="13320" max="13320" width="10.44140625" style="63" customWidth="1"/>
    <col min="13321" max="13321" width="0" style="63" hidden="1" customWidth="1"/>
    <col min="13322" max="13322" width="9.6640625" style="63" customWidth="1"/>
    <col min="13323" max="13323" width="12.109375" style="63" customWidth="1"/>
    <col min="13324" max="13324" width="10.6640625" style="63" customWidth="1"/>
    <col min="13325" max="13325" width="0" style="63" hidden="1" customWidth="1"/>
    <col min="13326" max="13328" width="9.44140625" style="63" customWidth="1"/>
    <col min="13329" max="13329" width="0" style="63" hidden="1" customWidth="1"/>
    <col min="13330" max="13330" width="9.44140625" style="63" customWidth="1"/>
    <col min="13331" max="13331" width="9.6640625" style="63" customWidth="1"/>
    <col min="13332" max="13332" width="9.44140625" style="63" customWidth="1"/>
    <col min="13333" max="13340" width="0" style="63" hidden="1" customWidth="1"/>
    <col min="13341" max="13342" width="12.6640625" style="63" customWidth="1"/>
    <col min="13343" max="13565" width="9.109375" style="63"/>
    <col min="13566" max="13569" width="0" style="63" hidden="1" customWidth="1"/>
    <col min="13570" max="13570" width="13" style="63" customWidth="1"/>
    <col min="13571" max="13571" width="25.33203125" style="63" customWidth="1"/>
    <col min="13572" max="13572" width="13.88671875" style="63" customWidth="1"/>
    <col min="13573" max="13573" width="10.88671875" style="63" customWidth="1"/>
    <col min="13574" max="13574" width="8.88671875" style="63" customWidth="1"/>
    <col min="13575" max="13575" width="9" style="63" customWidth="1"/>
    <col min="13576" max="13576" width="10.44140625" style="63" customWidth="1"/>
    <col min="13577" max="13577" width="0" style="63" hidden="1" customWidth="1"/>
    <col min="13578" max="13578" width="9.6640625" style="63" customWidth="1"/>
    <col min="13579" max="13579" width="12.109375" style="63" customWidth="1"/>
    <col min="13580" max="13580" width="10.6640625" style="63" customWidth="1"/>
    <col min="13581" max="13581" width="0" style="63" hidden="1" customWidth="1"/>
    <col min="13582" max="13584" width="9.44140625" style="63" customWidth="1"/>
    <col min="13585" max="13585" width="0" style="63" hidden="1" customWidth="1"/>
    <col min="13586" max="13586" width="9.44140625" style="63" customWidth="1"/>
    <col min="13587" max="13587" width="9.6640625" style="63" customWidth="1"/>
    <col min="13588" max="13588" width="9.44140625" style="63" customWidth="1"/>
    <col min="13589" max="13596" width="0" style="63" hidden="1" customWidth="1"/>
    <col min="13597" max="13598" width="12.6640625" style="63" customWidth="1"/>
    <col min="13599" max="13821" width="9.109375" style="63"/>
    <col min="13822" max="13825" width="0" style="63" hidden="1" customWidth="1"/>
    <col min="13826" max="13826" width="13" style="63" customWidth="1"/>
    <col min="13827" max="13827" width="25.33203125" style="63" customWidth="1"/>
    <col min="13828" max="13828" width="13.88671875" style="63" customWidth="1"/>
    <col min="13829" max="13829" width="10.88671875" style="63" customWidth="1"/>
    <col min="13830" max="13830" width="8.88671875" style="63" customWidth="1"/>
    <col min="13831" max="13831" width="9" style="63" customWidth="1"/>
    <col min="13832" max="13832" width="10.44140625" style="63" customWidth="1"/>
    <col min="13833" max="13833" width="0" style="63" hidden="1" customWidth="1"/>
    <col min="13834" max="13834" width="9.6640625" style="63" customWidth="1"/>
    <col min="13835" max="13835" width="12.109375" style="63" customWidth="1"/>
    <col min="13836" max="13836" width="10.6640625" style="63" customWidth="1"/>
    <col min="13837" max="13837" width="0" style="63" hidden="1" customWidth="1"/>
    <col min="13838" max="13840" width="9.44140625" style="63" customWidth="1"/>
    <col min="13841" max="13841" width="0" style="63" hidden="1" customWidth="1"/>
    <col min="13842" max="13842" width="9.44140625" style="63" customWidth="1"/>
    <col min="13843" max="13843" width="9.6640625" style="63" customWidth="1"/>
    <col min="13844" max="13844" width="9.44140625" style="63" customWidth="1"/>
    <col min="13845" max="13852" width="0" style="63" hidden="1" customWidth="1"/>
    <col min="13853" max="13854" width="12.6640625" style="63" customWidth="1"/>
    <col min="13855" max="14077" width="9.109375" style="63"/>
    <col min="14078" max="14081" width="0" style="63" hidden="1" customWidth="1"/>
    <col min="14082" max="14082" width="13" style="63" customWidth="1"/>
    <col min="14083" max="14083" width="25.33203125" style="63" customWidth="1"/>
    <col min="14084" max="14084" width="13.88671875" style="63" customWidth="1"/>
    <col min="14085" max="14085" width="10.88671875" style="63" customWidth="1"/>
    <col min="14086" max="14086" width="8.88671875" style="63" customWidth="1"/>
    <col min="14087" max="14087" width="9" style="63" customWidth="1"/>
    <col min="14088" max="14088" width="10.44140625" style="63" customWidth="1"/>
    <col min="14089" max="14089" width="0" style="63" hidden="1" customWidth="1"/>
    <col min="14090" max="14090" width="9.6640625" style="63" customWidth="1"/>
    <col min="14091" max="14091" width="12.109375" style="63" customWidth="1"/>
    <col min="14092" max="14092" width="10.6640625" style="63" customWidth="1"/>
    <col min="14093" max="14093" width="0" style="63" hidden="1" customWidth="1"/>
    <col min="14094" max="14096" width="9.44140625" style="63" customWidth="1"/>
    <col min="14097" max="14097" width="0" style="63" hidden="1" customWidth="1"/>
    <col min="14098" max="14098" width="9.44140625" style="63" customWidth="1"/>
    <col min="14099" max="14099" width="9.6640625" style="63" customWidth="1"/>
    <col min="14100" max="14100" width="9.44140625" style="63" customWidth="1"/>
    <col min="14101" max="14108" width="0" style="63" hidden="1" customWidth="1"/>
    <col min="14109" max="14110" width="12.6640625" style="63" customWidth="1"/>
    <col min="14111" max="14333" width="9.109375" style="63"/>
    <col min="14334" max="14337" width="0" style="63" hidden="1" customWidth="1"/>
    <col min="14338" max="14338" width="13" style="63" customWidth="1"/>
    <col min="14339" max="14339" width="25.33203125" style="63" customWidth="1"/>
    <col min="14340" max="14340" width="13.88671875" style="63" customWidth="1"/>
    <col min="14341" max="14341" width="10.88671875" style="63" customWidth="1"/>
    <col min="14342" max="14342" width="8.88671875" style="63" customWidth="1"/>
    <col min="14343" max="14343" width="9" style="63" customWidth="1"/>
    <col min="14344" max="14344" width="10.44140625" style="63" customWidth="1"/>
    <col min="14345" max="14345" width="0" style="63" hidden="1" customWidth="1"/>
    <col min="14346" max="14346" width="9.6640625" style="63" customWidth="1"/>
    <col min="14347" max="14347" width="12.109375" style="63" customWidth="1"/>
    <col min="14348" max="14348" width="10.6640625" style="63" customWidth="1"/>
    <col min="14349" max="14349" width="0" style="63" hidden="1" customWidth="1"/>
    <col min="14350" max="14352" width="9.44140625" style="63" customWidth="1"/>
    <col min="14353" max="14353" width="0" style="63" hidden="1" customWidth="1"/>
    <col min="14354" max="14354" width="9.44140625" style="63" customWidth="1"/>
    <col min="14355" max="14355" width="9.6640625" style="63" customWidth="1"/>
    <col min="14356" max="14356" width="9.44140625" style="63" customWidth="1"/>
    <col min="14357" max="14364" width="0" style="63" hidden="1" customWidth="1"/>
    <col min="14365" max="14366" width="12.6640625" style="63" customWidth="1"/>
    <col min="14367" max="14589" width="9.109375" style="63"/>
    <col min="14590" max="14593" width="0" style="63" hidden="1" customWidth="1"/>
    <col min="14594" max="14594" width="13" style="63" customWidth="1"/>
    <col min="14595" max="14595" width="25.33203125" style="63" customWidth="1"/>
    <col min="14596" max="14596" width="13.88671875" style="63" customWidth="1"/>
    <col min="14597" max="14597" width="10.88671875" style="63" customWidth="1"/>
    <col min="14598" max="14598" width="8.88671875" style="63" customWidth="1"/>
    <col min="14599" max="14599" width="9" style="63" customWidth="1"/>
    <col min="14600" max="14600" width="10.44140625" style="63" customWidth="1"/>
    <col min="14601" max="14601" width="0" style="63" hidden="1" customWidth="1"/>
    <col min="14602" max="14602" width="9.6640625" style="63" customWidth="1"/>
    <col min="14603" max="14603" width="12.109375" style="63" customWidth="1"/>
    <col min="14604" max="14604" width="10.6640625" style="63" customWidth="1"/>
    <col min="14605" max="14605" width="0" style="63" hidden="1" customWidth="1"/>
    <col min="14606" max="14608" width="9.44140625" style="63" customWidth="1"/>
    <col min="14609" max="14609" width="0" style="63" hidden="1" customWidth="1"/>
    <col min="14610" max="14610" width="9.44140625" style="63" customWidth="1"/>
    <col min="14611" max="14611" width="9.6640625" style="63" customWidth="1"/>
    <col min="14612" max="14612" width="9.44140625" style="63" customWidth="1"/>
    <col min="14613" max="14620" width="0" style="63" hidden="1" customWidth="1"/>
    <col min="14621" max="14622" width="12.6640625" style="63" customWidth="1"/>
    <col min="14623" max="14845" width="9.109375" style="63"/>
    <col min="14846" max="14849" width="0" style="63" hidden="1" customWidth="1"/>
    <col min="14850" max="14850" width="13" style="63" customWidth="1"/>
    <col min="14851" max="14851" width="25.33203125" style="63" customWidth="1"/>
    <col min="14852" max="14852" width="13.88671875" style="63" customWidth="1"/>
    <col min="14853" max="14853" width="10.88671875" style="63" customWidth="1"/>
    <col min="14854" max="14854" width="8.88671875" style="63" customWidth="1"/>
    <col min="14855" max="14855" width="9" style="63" customWidth="1"/>
    <col min="14856" max="14856" width="10.44140625" style="63" customWidth="1"/>
    <col min="14857" max="14857" width="0" style="63" hidden="1" customWidth="1"/>
    <col min="14858" max="14858" width="9.6640625" style="63" customWidth="1"/>
    <col min="14859" max="14859" width="12.109375" style="63" customWidth="1"/>
    <col min="14860" max="14860" width="10.6640625" style="63" customWidth="1"/>
    <col min="14861" max="14861" width="0" style="63" hidden="1" customWidth="1"/>
    <col min="14862" max="14864" width="9.44140625" style="63" customWidth="1"/>
    <col min="14865" max="14865" width="0" style="63" hidden="1" customWidth="1"/>
    <col min="14866" max="14866" width="9.44140625" style="63" customWidth="1"/>
    <col min="14867" max="14867" width="9.6640625" style="63" customWidth="1"/>
    <col min="14868" max="14868" width="9.44140625" style="63" customWidth="1"/>
    <col min="14869" max="14876" width="0" style="63" hidden="1" customWidth="1"/>
    <col min="14877" max="14878" width="12.6640625" style="63" customWidth="1"/>
    <col min="14879" max="15101" width="9.109375" style="63"/>
    <col min="15102" max="15105" width="0" style="63" hidden="1" customWidth="1"/>
    <col min="15106" max="15106" width="13" style="63" customWidth="1"/>
    <col min="15107" max="15107" width="25.33203125" style="63" customWidth="1"/>
    <col min="15108" max="15108" width="13.88671875" style="63" customWidth="1"/>
    <col min="15109" max="15109" width="10.88671875" style="63" customWidth="1"/>
    <col min="15110" max="15110" width="8.88671875" style="63" customWidth="1"/>
    <col min="15111" max="15111" width="9" style="63" customWidth="1"/>
    <col min="15112" max="15112" width="10.44140625" style="63" customWidth="1"/>
    <col min="15113" max="15113" width="0" style="63" hidden="1" customWidth="1"/>
    <col min="15114" max="15114" width="9.6640625" style="63" customWidth="1"/>
    <col min="15115" max="15115" width="12.109375" style="63" customWidth="1"/>
    <col min="15116" max="15116" width="10.6640625" style="63" customWidth="1"/>
    <col min="15117" max="15117" width="0" style="63" hidden="1" customWidth="1"/>
    <col min="15118" max="15120" width="9.44140625" style="63" customWidth="1"/>
    <col min="15121" max="15121" width="0" style="63" hidden="1" customWidth="1"/>
    <col min="15122" max="15122" width="9.44140625" style="63" customWidth="1"/>
    <col min="15123" max="15123" width="9.6640625" style="63" customWidth="1"/>
    <col min="15124" max="15124" width="9.44140625" style="63" customWidth="1"/>
    <col min="15125" max="15132" width="0" style="63" hidden="1" customWidth="1"/>
    <col min="15133" max="15134" width="12.6640625" style="63" customWidth="1"/>
    <col min="15135" max="15357" width="9.109375" style="63"/>
    <col min="15358" max="15361" width="0" style="63" hidden="1" customWidth="1"/>
    <col min="15362" max="15362" width="13" style="63" customWidth="1"/>
    <col min="15363" max="15363" width="25.33203125" style="63" customWidth="1"/>
    <col min="15364" max="15364" width="13.88671875" style="63" customWidth="1"/>
    <col min="15365" max="15365" width="10.88671875" style="63" customWidth="1"/>
    <col min="15366" max="15366" width="8.88671875" style="63" customWidth="1"/>
    <col min="15367" max="15367" width="9" style="63" customWidth="1"/>
    <col min="15368" max="15368" width="10.44140625" style="63" customWidth="1"/>
    <col min="15369" max="15369" width="0" style="63" hidden="1" customWidth="1"/>
    <col min="15370" max="15370" width="9.6640625" style="63" customWidth="1"/>
    <col min="15371" max="15371" width="12.109375" style="63" customWidth="1"/>
    <col min="15372" max="15372" width="10.6640625" style="63" customWidth="1"/>
    <col min="15373" max="15373" width="0" style="63" hidden="1" customWidth="1"/>
    <col min="15374" max="15376" width="9.44140625" style="63" customWidth="1"/>
    <col min="15377" max="15377" width="0" style="63" hidden="1" customWidth="1"/>
    <col min="15378" max="15378" width="9.44140625" style="63" customWidth="1"/>
    <col min="15379" max="15379" width="9.6640625" style="63" customWidth="1"/>
    <col min="15380" max="15380" width="9.44140625" style="63" customWidth="1"/>
    <col min="15381" max="15388" width="0" style="63" hidden="1" customWidth="1"/>
    <col min="15389" max="15390" width="12.6640625" style="63" customWidth="1"/>
    <col min="15391" max="15613" width="9.109375" style="63"/>
    <col min="15614" max="15617" width="0" style="63" hidden="1" customWidth="1"/>
    <col min="15618" max="15618" width="13" style="63" customWidth="1"/>
    <col min="15619" max="15619" width="25.33203125" style="63" customWidth="1"/>
    <col min="15620" max="15620" width="13.88671875" style="63" customWidth="1"/>
    <col min="15621" max="15621" width="10.88671875" style="63" customWidth="1"/>
    <col min="15622" max="15622" width="8.88671875" style="63" customWidth="1"/>
    <col min="15623" max="15623" width="9" style="63" customWidth="1"/>
    <col min="15624" max="15624" width="10.44140625" style="63" customWidth="1"/>
    <col min="15625" max="15625" width="0" style="63" hidden="1" customWidth="1"/>
    <col min="15626" max="15626" width="9.6640625" style="63" customWidth="1"/>
    <col min="15627" max="15627" width="12.109375" style="63" customWidth="1"/>
    <col min="15628" max="15628" width="10.6640625" style="63" customWidth="1"/>
    <col min="15629" max="15629" width="0" style="63" hidden="1" customWidth="1"/>
    <col min="15630" max="15632" width="9.44140625" style="63" customWidth="1"/>
    <col min="15633" max="15633" width="0" style="63" hidden="1" customWidth="1"/>
    <col min="15634" max="15634" width="9.44140625" style="63" customWidth="1"/>
    <col min="15635" max="15635" width="9.6640625" style="63" customWidth="1"/>
    <col min="15636" max="15636" width="9.44140625" style="63" customWidth="1"/>
    <col min="15637" max="15644" width="0" style="63" hidden="1" customWidth="1"/>
    <col min="15645" max="15646" width="12.6640625" style="63" customWidth="1"/>
    <col min="15647" max="15869" width="9.109375" style="63"/>
    <col min="15870" max="15873" width="0" style="63" hidden="1" customWidth="1"/>
    <col min="15874" max="15874" width="13" style="63" customWidth="1"/>
    <col min="15875" max="15875" width="25.33203125" style="63" customWidth="1"/>
    <col min="15876" max="15876" width="13.88671875" style="63" customWidth="1"/>
    <col min="15877" max="15877" width="10.88671875" style="63" customWidth="1"/>
    <col min="15878" max="15878" width="8.88671875" style="63" customWidth="1"/>
    <col min="15879" max="15879" width="9" style="63" customWidth="1"/>
    <col min="15880" max="15880" width="10.44140625" style="63" customWidth="1"/>
    <col min="15881" max="15881" width="0" style="63" hidden="1" customWidth="1"/>
    <col min="15882" max="15882" width="9.6640625" style="63" customWidth="1"/>
    <col min="15883" max="15883" width="12.109375" style="63" customWidth="1"/>
    <col min="15884" max="15884" width="10.6640625" style="63" customWidth="1"/>
    <col min="15885" max="15885" width="0" style="63" hidden="1" customWidth="1"/>
    <col min="15886" max="15888" width="9.44140625" style="63" customWidth="1"/>
    <col min="15889" max="15889" width="0" style="63" hidden="1" customWidth="1"/>
    <col min="15890" max="15890" width="9.44140625" style="63" customWidth="1"/>
    <col min="15891" max="15891" width="9.6640625" style="63" customWidth="1"/>
    <col min="15892" max="15892" width="9.44140625" style="63" customWidth="1"/>
    <col min="15893" max="15900" width="0" style="63" hidden="1" customWidth="1"/>
    <col min="15901" max="15902" width="12.6640625" style="63" customWidth="1"/>
    <col min="15903" max="16125" width="9.109375" style="63"/>
    <col min="16126" max="16129" width="0" style="63" hidden="1" customWidth="1"/>
    <col min="16130" max="16130" width="13" style="63" customWidth="1"/>
    <col min="16131" max="16131" width="25.33203125" style="63" customWidth="1"/>
    <col min="16132" max="16132" width="13.88671875" style="63" customWidth="1"/>
    <col min="16133" max="16133" width="10.88671875" style="63" customWidth="1"/>
    <col min="16134" max="16134" width="8.88671875" style="63" customWidth="1"/>
    <col min="16135" max="16135" width="9" style="63" customWidth="1"/>
    <col min="16136" max="16136" width="10.44140625" style="63" customWidth="1"/>
    <col min="16137" max="16137" width="0" style="63" hidden="1" customWidth="1"/>
    <col min="16138" max="16138" width="9.6640625" style="63" customWidth="1"/>
    <col min="16139" max="16139" width="12.109375" style="63" customWidth="1"/>
    <col min="16140" max="16140" width="10.6640625" style="63" customWidth="1"/>
    <col min="16141" max="16141" width="0" style="63" hidden="1" customWidth="1"/>
    <col min="16142" max="16144" width="9.44140625" style="63" customWidth="1"/>
    <col min="16145" max="16145" width="0" style="63" hidden="1" customWidth="1"/>
    <col min="16146" max="16146" width="9.44140625" style="63" customWidth="1"/>
    <col min="16147" max="16147" width="9.6640625" style="63" customWidth="1"/>
    <col min="16148" max="16148" width="9.44140625" style="63" customWidth="1"/>
    <col min="16149" max="16156" width="0" style="63" hidden="1" customWidth="1"/>
    <col min="16157" max="16158" width="12.6640625" style="63" customWidth="1"/>
    <col min="16159" max="16384" width="9.109375" style="63"/>
  </cols>
  <sheetData>
    <row r="1" spans="5:27" s="4" customFormat="1" ht="15.6" hidden="1" x14ac:dyDescent="0.3">
      <c r="E1" s="5"/>
      <c r="G1" s="6"/>
      <c r="H1" s="7"/>
    </row>
    <row r="2" spans="5:27" s="4" customFormat="1" ht="15.6" hidden="1" x14ac:dyDescent="0.3">
      <c r="E2" s="5"/>
      <c r="G2" s="6"/>
      <c r="H2" s="7"/>
      <c r="O2" s="8" t="s">
        <v>21</v>
      </c>
      <c r="P2" s="8"/>
      <c r="Q2" s="8"/>
      <c r="R2" s="8"/>
      <c r="S2" s="8"/>
      <c r="T2" s="8"/>
      <c r="U2" s="8"/>
    </row>
    <row r="3" spans="5:27" s="4" customFormat="1" ht="45" hidden="1" customHeight="1" x14ac:dyDescent="0.3">
      <c r="E3" s="5"/>
      <c r="G3" s="6"/>
      <c r="H3" s="7"/>
      <c r="L3" s="97" t="s">
        <v>0</v>
      </c>
      <c r="M3" s="97"/>
      <c r="N3" s="97"/>
      <c r="O3" s="97"/>
      <c r="P3" s="97"/>
      <c r="Q3" s="97"/>
      <c r="R3" s="97"/>
      <c r="S3" s="97"/>
      <c r="T3" s="97"/>
      <c r="U3" s="97"/>
      <c r="AA3" s="8" t="s">
        <v>22</v>
      </c>
    </row>
    <row r="4" spans="5:27" s="4" customFormat="1" ht="15.6" hidden="1" x14ac:dyDescent="0.3">
      <c r="E4" s="5"/>
      <c r="F4" s="8"/>
      <c r="G4" s="9"/>
      <c r="H4" s="80"/>
      <c r="X4" s="4" t="s">
        <v>23</v>
      </c>
    </row>
    <row r="5" spans="5:27" s="4" customFormat="1" ht="12.6" hidden="1" customHeight="1" x14ac:dyDescent="0.3">
      <c r="E5" s="5"/>
      <c r="F5" s="8"/>
      <c r="G5" s="9"/>
      <c r="H5" s="80"/>
      <c r="L5" s="10" t="s">
        <v>16</v>
      </c>
    </row>
    <row r="6" spans="5:27" s="4" customFormat="1" ht="21" hidden="1" customHeight="1" x14ac:dyDescent="0.3">
      <c r="E6" s="5"/>
      <c r="K6" s="90"/>
      <c r="L6" s="90"/>
      <c r="M6" s="90"/>
      <c r="N6" s="90"/>
      <c r="P6" s="90" t="s">
        <v>24</v>
      </c>
      <c r="Q6" s="90"/>
      <c r="R6" s="90"/>
      <c r="S6" s="90"/>
    </row>
    <row r="7" spans="5:27" s="4" customFormat="1" ht="42" hidden="1" customHeight="1" x14ac:dyDescent="0.3">
      <c r="E7" s="5"/>
      <c r="K7" s="97"/>
      <c r="L7" s="97"/>
      <c r="M7" s="97"/>
      <c r="N7" s="97"/>
      <c r="P7" s="97" t="s">
        <v>15</v>
      </c>
      <c r="Q7" s="97"/>
      <c r="R7" s="97"/>
      <c r="S7" s="97"/>
    </row>
    <row r="8" spans="5:27" s="4" customFormat="1" ht="21" hidden="1" customHeight="1" x14ac:dyDescent="0.3">
      <c r="E8" s="5"/>
      <c r="K8" s="5"/>
      <c r="L8" s="5"/>
      <c r="P8" s="5"/>
      <c r="R8" s="8"/>
    </row>
    <row r="9" spans="5:27" s="4" customFormat="1" ht="21" hidden="1" customHeight="1" x14ac:dyDescent="0.3">
      <c r="E9" s="5"/>
      <c r="K9" s="90"/>
      <c r="L9" s="90"/>
      <c r="M9" s="90"/>
      <c r="N9" s="90"/>
      <c r="P9" s="90" t="s">
        <v>74</v>
      </c>
      <c r="Q9" s="90"/>
      <c r="R9" s="90"/>
      <c r="S9" s="90"/>
    </row>
    <row r="10" spans="5:27" s="4" customFormat="1" ht="21" hidden="1" customHeight="1" x14ac:dyDescent="0.3">
      <c r="E10" s="5"/>
      <c r="K10" s="5"/>
      <c r="M10" s="5"/>
      <c r="N10" s="5"/>
      <c r="P10" s="5" t="s">
        <v>25</v>
      </c>
      <c r="R10" s="8"/>
    </row>
    <row r="11" spans="5:27" s="4" customFormat="1" ht="21" hidden="1" customHeight="1" x14ac:dyDescent="0.3">
      <c r="E11" s="5"/>
      <c r="K11" s="11"/>
      <c r="M11" s="8"/>
      <c r="N11" s="8"/>
      <c r="P11" s="11" t="s">
        <v>26</v>
      </c>
      <c r="R11" s="8"/>
    </row>
    <row r="12" spans="5:27" s="4" customFormat="1" ht="15.6" hidden="1" x14ac:dyDescent="0.3">
      <c r="E12" s="5"/>
      <c r="F12" s="8"/>
      <c r="G12" s="9"/>
      <c r="H12" s="80"/>
    </row>
    <row r="13" spans="5:27" s="4" customFormat="1" ht="17.399999999999999" hidden="1" x14ac:dyDescent="0.3">
      <c r="E13" s="91" t="s">
        <v>75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</row>
    <row r="14" spans="5:27" s="4" customFormat="1" ht="12.75" hidden="1" customHeight="1" x14ac:dyDescent="0.3">
      <c r="E14" s="5"/>
      <c r="G14" s="6"/>
      <c r="H14" s="7"/>
      <c r="N14" s="12"/>
      <c r="O14" s="12"/>
      <c r="P14" s="12"/>
      <c r="Q14" s="12"/>
      <c r="R14" s="12"/>
      <c r="S14" s="12"/>
      <c r="T14" s="12"/>
      <c r="U14" s="12"/>
    </row>
    <row r="15" spans="5:27" s="4" customFormat="1" ht="15.75" hidden="1" customHeight="1" x14ac:dyDescent="0.3">
      <c r="E15" s="13"/>
      <c r="G15" s="6"/>
      <c r="H15" s="7"/>
      <c r="N15" s="12"/>
      <c r="O15" s="12"/>
      <c r="P15" s="12"/>
      <c r="Q15" s="12"/>
      <c r="R15" s="12"/>
      <c r="S15" s="12"/>
      <c r="T15" s="12"/>
      <c r="U15" s="12"/>
    </row>
    <row r="16" spans="5:27" s="4" customFormat="1" ht="16.2" hidden="1" thickBot="1" x14ac:dyDescent="0.35">
      <c r="E16" s="92"/>
      <c r="F16" s="92"/>
      <c r="G16" s="92"/>
      <c r="H16" s="92"/>
      <c r="I16" s="92"/>
      <c r="J16" s="92"/>
      <c r="K16" s="92"/>
      <c r="R16" s="4" t="s">
        <v>27</v>
      </c>
    </row>
    <row r="17" spans="1:29" s="4" customFormat="1" ht="30.6" hidden="1" customHeight="1" thickBot="1" x14ac:dyDescent="0.35">
      <c r="E17" s="93" t="s">
        <v>28</v>
      </c>
      <c r="F17" s="94" t="s">
        <v>29</v>
      </c>
      <c r="G17" s="95" t="s">
        <v>1</v>
      </c>
      <c r="H17" s="96" t="s">
        <v>2</v>
      </c>
      <c r="I17" s="94" t="s">
        <v>30</v>
      </c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14"/>
      <c r="W17" s="14"/>
      <c r="X17" s="14"/>
      <c r="Y17" s="15"/>
      <c r="Z17" s="87" t="s">
        <v>31</v>
      </c>
      <c r="AA17" s="87" t="s">
        <v>32</v>
      </c>
      <c r="AB17" s="88" t="s">
        <v>33</v>
      </c>
      <c r="AC17" s="16"/>
    </row>
    <row r="18" spans="1:29" s="4" customFormat="1" ht="20.25" hidden="1" customHeight="1" thickBot="1" x14ac:dyDescent="0.35">
      <c r="E18" s="93"/>
      <c r="F18" s="94"/>
      <c r="G18" s="95"/>
      <c r="H18" s="96"/>
      <c r="I18" s="89" t="s">
        <v>3</v>
      </c>
      <c r="J18" s="89" t="s">
        <v>4</v>
      </c>
      <c r="K18" s="89" t="s">
        <v>5</v>
      </c>
      <c r="L18" s="89" t="s">
        <v>6</v>
      </c>
      <c r="M18" s="89" t="s">
        <v>7</v>
      </c>
      <c r="N18" s="89" t="s">
        <v>8</v>
      </c>
      <c r="O18" s="89" t="s">
        <v>9</v>
      </c>
      <c r="P18" s="89" t="s">
        <v>10</v>
      </c>
      <c r="Q18" s="89" t="s">
        <v>11</v>
      </c>
      <c r="R18" s="89" t="s">
        <v>12</v>
      </c>
      <c r="S18" s="89" t="s">
        <v>13</v>
      </c>
      <c r="T18" s="89" t="s">
        <v>14</v>
      </c>
      <c r="U18" s="89" t="s">
        <v>34</v>
      </c>
      <c r="V18" s="17" t="s">
        <v>35</v>
      </c>
      <c r="W18" s="18" t="s">
        <v>36</v>
      </c>
      <c r="X18" s="18" t="s">
        <v>37</v>
      </c>
      <c r="Y18" s="18" t="s">
        <v>38</v>
      </c>
      <c r="Z18" s="87"/>
      <c r="AA18" s="87"/>
      <c r="AB18" s="87"/>
    </row>
    <row r="19" spans="1:29" s="4" customFormat="1" ht="88.8" hidden="1" customHeight="1" thickBot="1" x14ac:dyDescent="0.35">
      <c r="E19" s="93"/>
      <c r="F19" s="94"/>
      <c r="G19" s="95"/>
      <c r="H19" s="96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19"/>
      <c r="W19" s="20"/>
      <c r="X19" s="20"/>
      <c r="Y19" s="20"/>
      <c r="Z19" s="87"/>
      <c r="AA19" s="87"/>
      <c r="AB19" s="87"/>
    </row>
    <row r="20" spans="1:29" s="4" customFormat="1" ht="12.75" hidden="1" customHeight="1" x14ac:dyDescent="0.3">
      <c r="E20" s="21" t="s">
        <v>17</v>
      </c>
      <c r="F20" s="22" t="s">
        <v>17</v>
      </c>
      <c r="G20" s="23" t="s">
        <v>17</v>
      </c>
      <c r="H20" s="24" t="s">
        <v>17</v>
      </c>
      <c r="I20" s="23"/>
      <c r="J20" s="23"/>
      <c r="K20" s="23"/>
      <c r="L20" s="23"/>
      <c r="M20" s="22"/>
      <c r="N20" s="23"/>
      <c r="O20" s="23"/>
      <c r="P20" s="23"/>
      <c r="Q20" s="23"/>
      <c r="R20" s="23"/>
      <c r="S20" s="23"/>
      <c r="T20" s="23"/>
      <c r="U20" s="23"/>
      <c r="V20" s="2">
        <v>0</v>
      </c>
      <c r="W20" s="25">
        <v>0</v>
      </c>
      <c r="X20" s="2">
        <v>0</v>
      </c>
      <c r="Y20" s="2">
        <v>-11087.06</v>
      </c>
      <c r="Z20" s="3" t="s">
        <v>39</v>
      </c>
      <c r="AA20" s="3" t="s">
        <v>40</v>
      </c>
      <c r="AB20" s="3" t="s">
        <v>41</v>
      </c>
    </row>
    <row r="21" spans="1:29" s="4" customFormat="1" ht="12.75" hidden="1" customHeight="1" x14ac:dyDescent="0.3">
      <c r="E21" s="21" t="s">
        <v>17</v>
      </c>
      <c r="F21" s="22" t="s">
        <v>17</v>
      </c>
      <c r="G21" s="23" t="s">
        <v>17</v>
      </c>
      <c r="H21" s="24" t="s">
        <v>17</v>
      </c>
      <c r="I21" s="23"/>
      <c r="J21" s="23"/>
      <c r="K21" s="23"/>
      <c r="L21" s="23"/>
      <c r="M21" s="22"/>
      <c r="N21" s="23"/>
      <c r="O21" s="23"/>
      <c r="P21" s="23"/>
      <c r="Q21" s="23"/>
      <c r="R21" s="23"/>
      <c r="S21" s="23"/>
      <c r="T21" s="23"/>
      <c r="U21" s="23"/>
      <c r="V21" s="2">
        <v>0</v>
      </c>
      <c r="W21" s="25">
        <v>0</v>
      </c>
      <c r="X21" s="2">
        <v>0</v>
      </c>
      <c r="Y21" s="2">
        <v>-2882.63</v>
      </c>
      <c r="Z21" s="3" t="s">
        <v>39</v>
      </c>
      <c r="AA21" s="3" t="s">
        <v>40</v>
      </c>
      <c r="AB21" s="3" t="s">
        <v>42</v>
      </c>
    </row>
    <row r="22" spans="1:29" s="4" customFormat="1" ht="12.75" hidden="1" customHeight="1" x14ac:dyDescent="0.3">
      <c r="E22" s="21" t="s">
        <v>17</v>
      </c>
      <c r="F22" s="22" t="s">
        <v>17</v>
      </c>
      <c r="G22" s="23" t="s">
        <v>17</v>
      </c>
      <c r="H22" s="24" t="s">
        <v>17</v>
      </c>
      <c r="I22" s="23"/>
      <c r="J22" s="23"/>
      <c r="K22" s="23"/>
      <c r="L22" s="23"/>
      <c r="M22" s="22"/>
      <c r="N22" s="23"/>
      <c r="O22" s="23"/>
      <c r="P22" s="23"/>
      <c r="Q22" s="23"/>
      <c r="R22" s="23"/>
      <c r="S22" s="23"/>
      <c r="T22" s="23"/>
      <c r="U22" s="23"/>
      <c r="V22" s="2">
        <v>0</v>
      </c>
      <c r="W22" s="25">
        <v>0</v>
      </c>
      <c r="X22" s="2">
        <v>0</v>
      </c>
      <c r="Y22" s="2">
        <v>13969.69</v>
      </c>
      <c r="Z22" s="3" t="s">
        <v>39</v>
      </c>
      <c r="AA22" s="3" t="s">
        <v>40</v>
      </c>
      <c r="AB22" s="3" t="s">
        <v>43</v>
      </c>
    </row>
    <row r="23" spans="1:29" s="4" customFormat="1" ht="12.75" hidden="1" customHeight="1" x14ac:dyDescent="0.3">
      <c r="E23" s="21" t="s">
        <v>17</v>
      </c>
      <c r="F23" s="22" t="s">
        <v>17</v>
      </c>
      <c r="G23" s="23" t="s">
        <v>17</v>
      </c>
      <c r="H23" s="24" t="s">
        <v>17</v>
      </c>
      <c r="I23" s="23"/>
      <c r="J23" s="23"/>
      <c r="K23" s="23"/>
      <c r="L23" s="23"/>
      <c r="M23" s="22"/>
      <c r="N23" s="23"/>
      <c r="O23" s="23"/>
      <c r="P23" s="23"/>
      <c r="Q23" s="23"/>
      <c r="R23" s="23"/>
      <c r="S23" s="23"/>
      <c r="T23" s="23"/>
      <c r="U23" s="23"/>
      <c r="V23" s="2">
        <v>0</v>
      </c>
      <c r="W23" s="2">
        <v>0</v>
      </c>
      <c r="X23" s="2">
        <v>-629.13</v>
      </c>
      <c r="Y23" s="2">
        <v>-3150</v>
      </c>
      <c r="Z23" s="3" t="s">
        <v>39</v>
      </c>
      <c r="AA23" s="3" t="s">
        <v>40</v>
      </c>
      <c r="AB23" s="3" t="s">
        <v>44</v>
      </c>
    </row>
    <row r="24" spans="1:29" s="4" customFormat="1" ht="12.75" hidden="1" customHeight="1" x14ac:dyDescent="0.3">
      <c r="E24" s="21" t="s">
        <v>17</v>
      </c>
      <c r="F24" s="22" t="s">
        <v>17</v>
      </c>
      <c r="G24" s="23" t="s">
        <v>17</v>
      </c>
      <c r="H24" s="24" t="s">
        <v>17</v>
      </c>
      <c r="I24" s="23"/>
      <c r="J24" s="23"/>
      <c r="K24" s="23"/>
      <c r="L24" s="23"/>
      <c r="M24" s="22"/>
      <c r="N24" s="23"/>
      <c r="O24" s="23"/>
      <c r="P24" s="23"/>
      <c r="Q24" s="23"/>
      <c r="R24" s="23"/>
      <c r="S24" s="23"/>
      <c r="T24" s="23"/>
      <c r="U24" s="23"/>
      <c r="V24" s="2">
        <v>0</v>
      </c>
      <c r="W24" s="2">
        <v>0</v>
      </c>
      <c r="X24" s="2">
        <v>629.13</v>
      </c>
      <c r="Y24" s="2">
        <v>3150</v>
      </c>
      <c r="Z24" s="3" t="s">
        <v>39</v>
      </c>
      <c r="AA24" s="3" t="s">
        <v>40</v>
      </c>
      <c r="AB24" s="3" t="s">
        <v>44</v>
      </c>
    </row>
    <row r="25" spans="1:29" s="4" customFormat="1" ht="12.75" hidden="1" customHeight="1" x14ac:dyDescent="0.3">
      <c r="E25" s="21" t="s">
        <v>17</v>
      </c>
      <c r="F25" s="22" t="s">
        <v>17</v>
      </c>
      <c r="G25" s="23" t="s">
        <v>17</v>
      </c>
      <c r="H25" s="24" t="s">
        <v>17</v>
      </c>
      <c r="I25" s="23"/>
      <c r="J25" s="23"/>
      <c r="K25" s="23"/>
      <c r="L25" s="23"/>
      <c r="M25" s="22"/>
      <c r="N25" s="23"/>
      <c r="O25" s="23"/>
      <c r="P25" s="23"/>
      <c r="Q25" s="23"/>
      <c r="R25" s="23"/>
      <c r="S25" s="23"/>
      <c r="T25" s="23"/>
      <c r="U25" s="23"/>
      <c r="V25" s="2">
        <v>0</v>
      </c>
      <c r="W25" s="2">
        <v>0</v>
      </c>
      <c r="X25" s="2">
        <v>0</v>
      </c>
      <c r="Y25" s="2">
        <v>3200</v>
      </c>
      <c r="Z25" s="3" t="s">
        <v>39</v>
      </c>
      <c r="AA25" s="3" t="s">
        <v>40</v>
      </c>
      <c r="AB25" s="3" t="s">
        <v>45</v>
      </c>
    </row>
    <row r="26" spans="1:29" s="4" customFormat="1" ht="25.8" hidden="1" customHeight="1" thickBot="1" x14ac:dyDescent="0.35">
      <c r="A26" s="11"/>
      <c r="B26" s="11"/>
      <c r="C26" s="11"/>
      <c r="D26" s="11"/>
      <c r="E26" s="26" t="s">
        <v>46</v>
      </c>
      <c r="F26" s="22" t="s">
        <v>96</v>
      </c>
      <c r="G26" s="23"/>
      <c r="H26" s="24"/>
      <c r="I26" s="23"/>
      <c r="J26" s="23"/>
      <c r="K26" s="23"/>
      <c r="L26" s="23"/>
      <c r="M26" s="22"/>
      <c r="N26" s="23"/>
      <c r="O26" s="23"/>
      <c r="P26" s="23"/>
      <c r="Q26" s="23"/>
      <c r="R26" s="23"/>
      <c r="S26" s="23"/>
      <c r="T26" s="23"/>
      <c r="U26" s="23"/>
      <c r="V26" s="2"/>
      <c r="W26" s="2"/>
      <c r="X26" s="2"/>
      <c r="Y26" s="2"/>
      <c r="Z26" s="3"/>
      <c r="AA26" s="3"/>
      <c r="AB26" s="3"/>
    </row>
    <row r="27" spans="1:29" s="4" customFormat="1" ht="12.75" hidden="1" customHeight="1" x14ac:dyDescent="0.3">
      <c r="A27" s="11"/>
      <c r="B27" s="11"/>
      <c r="C27" s="11"/>
      <c r="D27" s="11"/>
      <c r="E27" s="27" t="s">
        <v>47</v>
      </c>
      <c r="F27" s="22"/>
      <c r="G27" s="23"/>
      <c r="H27" s="24"/>
      <c r="I27" s="23"/>
      <c r="J27" s="23"/>
      <c r="K27" s="23"/>
      <c r="L27" s="23"/>
      <c r="M27" s="22"/>
      <c r="N27" s="23"/>
      <c r="O27" s="23"/>
      <c r="P27" s="23"/>
      <c r="Q27" s="23"/>
      <c r="R27" s="23"/>
      <c r="S27" s="23"/>
      <c r="T27" s="23"/>
      <c r="U27" s="23"/>
      <c r="V27" s="2"/>
      <c r="W27" s="2"/>
      <c r="X27" s="2"/>
      <c r="Y27" s="2"/>
      <c r="Z27" s="3"/>
      <c r="AA27" s="3"/>
      <c r="AB27" s="3"/>
    </row>
    <row r="28" spans="1:29" s="32" customFormat="1" ht="21" hidden="1" customHeight="1" thickBot="1" x14ac:dyDescent="0.35">
      <c r="A28" s="28"/>
      <c r="B28" s="28"/>
      <c r="C28" s="28"/>
      <c r="D28" s="28"/>
      <c r="E28" s="78" t="s">
        <v>47</v>
      </c>
      <c r="F28" s="22" t="s">
        <v>96</v>
      </c>
      <c r="G28" s="2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30"/>
      <c r="W28" s="30"/>
      <c r="X28" s="30"/>
      <c r="Y28" s="30"/>
      <c r="Z28" s="31"/>
      <c r="AA28" s="31"/>
      <c r="AB28" s="31"/>
    </row>
    <row r="29" spans="1:29" s="4" customFormat="1" ht="12.75" hidden="1" customHeight="1" x14ac:dyDescent="0.3">
      <c r="E29" s="21"/>
      <c r="F29" s="22" t="s">
        <v>96</v>
      </c>
      <c r="G29" s="23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"/>
      <c r="W29" s="2"/>
      <c r="X29" s="2"/>
      <c r="Y29" s="2"/>
      <c r="Z29" s="3"/>
      <c r="AA29" s="3"/>
      <c r="AB29" s="3"/>
    </row>
    <row r="30" spans="1:29" s="4" customFormat="1" ht="16.8" hidden="1" customHeight="1" thickBot="1" x14ac:dyDescent="0.35">
      <c r="E30" s="33" t="s">
        <v>48</v>
      </c>
      <c r="F30" s="22" t="s">
        <v>96</v>
      </c>
      <c r="G30" s="2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"/>
      <c r="W30" s="2"/>
      <c r="X30" s="2"/>
      <c r="Y30" s="2"/>
      <c r="Z30" s="3"/>
      <c r="AA30" s="3"/>
      <c r="AB30" s="3"/>
    </row>
    <row r="31" spans="1:29" s="4" customFormat="1" ht="12.75" hidden="1" customHeight="1" x14ac:dyDescent="0.3">
      <c r="E31" s="21"/>
      <c r="F31" s="22" t="s">
        <v>96</v>
      </c>
      <c r="G31" s="23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"/>
      <c r="W31" s="2"/>
      <c r="X31" s="2"/>
      <c r="Y31" s="2"/>
      <c r="Z31" s="3"/>
      <c r="AA31" s="3"/>
      <c r="AB31" s="3"/>
    </row>
    <row r="32" spans="1:29" s="4" customFormat="1" ht="12.75" hidden="1" customHeight="1" x14ac:dyDescent="0.3">
      <c r="E32" s="21"/>
      <c r="F32" s="22" t="s">
        <v>96</v>
      </c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"/>
      <c r="W32" s="2"/>
      <c r="X32" s="2"/>
      <c r="Y32" s="2"/>
      <c r="Z32" s="3"/>
      <c r="AA32" s="3"/>
      <c r="AB32" s="3"/>
    </row>
    <row r="33" spans="1:29" s="4" customFormat="1" ht="12.75" hidden="1" customHeight="1" x14ac:dyDescent="0.3">
      <c r="E33" s="21"/>
      <c r="F33" s="22" t="s">
        <v>96</v>
      </c>
      <c r="G33" s="23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"/>
      <c r="W33" s="2"/>
      <c r="X33" s="2"/>
      <c r="Y33" s="2"/>
      <c r="Z33" s="3"/>
      <c r="AA33" s="3"/>
      <c r="AB33" s="3"/>
    </row>
    <row r="34" spans="1:29" s="4" customFormat="1" ht="12.75" hidden="1" customHeight="1" x14ac:dyDescent="0.3">
      <c r="E34" s="21"/>
      <c r="F34" s="22" t="s">
        <v>96</v>
      </c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"/>
      <c r="W34" s="2"/>
      <c r="X34" s="2"/>
      <c r="Y34" s="2"/>
      <c r="Z34" s="3"/>
      <c r="AA34" s="3"/>
      <c r="AB34" s="3"/>
    </row>
    <row r="35" spans="1:29" s="4" customFormat="1" ht="18" hidden="1" customHeight="1" thickBot="1" x14ac:dyDescent="0.35">
      <c r="E35" s="33" t="s">
        <v>49</v>
      </c>
      <c r="F35" s="22" t="s">
        <v>96</v>
      </c>
      <c r="G35" s="23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"/>
      <c r="W35" s="2"/>
      <c r="X35" s="2"/>
      <c r="Y35" s="2"/>
      <c r="Z35" s="3"/>
      <c r="AA35" s="3"/>
      <c r="AB35" s="3"/>
    </row>
    <row r="36" spans="1:29" s="4" customFormat="1" ht="21" hidden="1" customHeight="1" thickBot="1" x14ac:dyDescent="0.35">
      <c r="E36" s="85" t="s">
        <v>50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2"/>
      <c r="W36" s="2"/>
      <c r="X36" s="2"/>
      <c r="Y36" s="2"/>
      <c r="Z36" s="3"/>
      <c r="AA36" s="3"/>
      <c r="AB36" s="34"/>
      <c r="AC36" s="16"/>
    </row>
    <row r="37" spans="1:29" s="4" customFormat="1" ht="18.600000000000001" hidden="1" customHeight="1" thickBot="1" x14ac:dyDescent="0.35">
      <c r="E37" s="85" t="s">
        <v>51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2"/>
      <c r="W37" s="2"/>
      <c r="X37" s="2"/>
      <c r="Y37" s="2"/>
      <c r="Z37" s="3"/>
      <c r="AA37" s="3"/>
      <c r="AB37" s="34"/>
      <c r="AC37" s="16"/>
    </row>
    <row r="38" spans="1:29" s="32" customFormat="1" ht="12.75" hidden="1" customHeight="1" x14ac:dyDescent="0.3">
      <c r="A38" s="28"/>
      <c r="B38" s="28"/>
      <c r="C38" s="28"/>
      <c r="D38" s="28"/>
      <c r="E38" s="35" t="s">
        <v>48</v>
      </c>
      <c r="F38" s="36"/>
      <c r="G38" s="37" t="s">
        <v>39</v>
      </c>
      <c r="H38" s="29" t="e">
        <f t="shared" ref="H38:U38" si="0">H39+H40+H41+H42</f>
        <v>#REF!</v>
      </c>
      <c r="I38" s="29">
        <f t="shared" si="0"/>
        <v>438444</v>
      </c>
      <c r="J38" s="29">
        <f t="shared" si="0"/>
        <v>438444</v>
      </c>
      <c r="K38" s="29">
        <f t="shared" si="0"/>
        <v>438445</v>
      </c>
      <c r="L38" s="29">
        <f t="shared" si="0"/>
        <v>438443</v>
      </c>
      <c r="M38" s="29">
        <f t="shared" si="0"/>
        <v>438444</v>
      </c>
      <c r="N38" s="29">
        <f t="shared" si="0"/>
        <v>438445</v>
      </c>
      <c r="O38" s="29">
        <f t="shared" si="0"/>
        <v>467109</v>
      </c>
      <c r="P38" s="29">
        <f t="shared" si="0"/>
        <v>467111</v>
      </c>
      <c r="Q38" s="29">
        <f t="shared" si="0"/>
        <v>467112</v>
      </c>
      <c r="R38" s="29">
        <f t="shared" si="0"/>
        <v>438444</v>
      </c>
      <c r="S38" s="29">
        <f t="shared" si="0"/>
        <v>438444</v>
      </c>
      <c r="T38" s="29">
        <f t="shared" si="0"/>
        <v>438445</v>
      </c>
      <c r="U38" s="29">
        <f t="shared" si="0"/>
        <v>1315333</v>
      </c>
      <c r="V38" s="30"/>
      <c r="W38" s="30"/>
      <c r="X38" s="30"/>
      <c r="Y38" s="30"/>
      <c r="Z38" s="31"/>
      <c r="AA38" s="31"/>
      <c r="AB38" s="31"/>
    </row>
    <row r="39" spans="1:29" s="4" customFormat="1" ht="12.75" hidden="1" customHeight="1" x14ac:dyDescent="0.3">
      <c r="E39" s="21">
        <v>992</v>
      </c>
      <c r="F39" s="22" t="s">
        <v>52</v>
      </c>
      <c r="G39" s="23" t="s">
        <v>39</v>
      </c>
      <c r="H39" s="24" t="e">
        <f>#REF!+#REF!+#REF!+U39</f>
        <v>#REF!</v>
      </c>
      <c r="I39" s="24">
        <v>429208</v>
      </c>
      <c r="J39" s="24">
        <v>429208</v>
      </c>
      <c r="K39" s="24">
        <v>429209</v>
      </c>
      <c r="L39" s="24">
        <v>429208</v>
      </c>
      <c r="M39" s="24">
        <v>429208</v>
      </c>
      <c r="N39" s="24">
        <v>429209</v>
      </c>
      <c r="O39" s="24">
        <v>429208</v>
      </c>
      <c r="P39" s="24">
        <v>429208</v>
      </c>
      <c r="Q39" s="24">
        <v>429209</v>
      </c>
      <c r="R39" s="24">
        <v>429208</v>
      </c>
      <c r="S39" s="24">
        <v>429208</v>
      </c>
      <c r="T39" s="24">
        <v>429209</v>
      </c>
      <c r="U39" s="24">
        <f>R39+S39+T39</f>
        <v>1287625</v>
      </c>
      <c r="V39" s="2">
        <v>9302</v>
      </c>
      <c r="W39" s="2">
        <v>-12133</v>
      </c>
      <c r="X39" s="2">
        <v>0</v>
      </c>
      <c r="Y39" s="2">
        <v>0</v>
      </c>
      <c r="Z39" s="3" t="s">
        <v>39</v>
      </c>
      <c r="AA39" s="3" t="s">
        <v>40</v>
      </c>
      <c r="AB39" s="3" t="s">
        <v>53</v>
      </c>
    </row>
    <row r="40" spans="1:29" s="4" customFormat="1" ht="12.75" hidden="1" customHeight="1" x14ac:dyDescent="0.3">
      <c r="E40" s="21">
        <v>992</v>
      </c>
      <c r="F40" s="22" t="s">
        <v>54</v>
      </c>
      <c r="G40" s="23" t="s">
        <v>39</v>
      </c>
      <c r="H40" s="24" t="e">
        <f>#REF!+#REF!+#REF!+U40</f>
        <v>#REF!</v>
      </c>
      <c r="I40" s="24"/>
      <c r="J40" s="24"/>
      <c r="K40" s="24"/>
      <c r="L40" s="24"/>
      <c r="M40" s="24"/>
      <c r="N40" s="24"/>
      <c r="O40" s="24">
        <v>12000</v>
      </c>
      <c r="P40" s="24">
        <v>12000</v>
      </c>
      <c r="Q40" s="24">
        <v>12000</v>
      </c>
      <c r="R40" s="24"/>
      <c r="S40" s="24"/>
      <c r="T40" s="24"/>
      <c r="U40" s="24">
        <f>R40+S40+T40</f>
        <v>0</v>
      </c>
      <c r="V40" s="2">
        <v>4952</v>
      </c>
      <c r="W40" s="2">
        <v>-12133</v>
      </c>
      <c r="X40" s="2">
        <v>0</v>
      </c>
      <c r="Y40" s="2">
        <v>0</v>
      </c>
      <c r="Z40" s="3" t="s">
        <v>39</v>
      </c>
      <c r="AA40" s="3" t="s">
        <v>40</v>
      </c>
      <c r="AB40" s="3" t="s">
        <v>53</v>
      </c>
    </row>
    <row r="41" spans="1:29" s="4" customFormat="1" ht="12.75" hidden="1" customHeight="1" x14ac:dyDescent="0.3">
      <c r="E41" s="21">
        <v>992</v>
      </c>
      <c r="F41" s="22" t="s">
        <v>55</v>
      </c>
      <c r="G41" s="23" t="s">
        <v>39</v>
      </c>
      <c r="H41" s="24" t="e">
        <f>#REF!+#REF!+#REF!+U41</f>
        <v>#REF!</v>
      </c>
      <c r="I41" s="24">
        <v>8970</v>
      </c>
      <c r="J41" s="24">
        <v>8970</v>
      </c>
      <c r="K41" s="24">
        <v>8970</v>
      </c>
      <c r="L41" s="24">
        <v>8970</v>
      </c>
      <c r="M41" s="24">
        <v>8970</v>
      </c>
      <c r="N41" s="24">
        <v>8970</v>
      </c>
      <c r="O41" s="24">
        <v>25636</v>
      </c>
      <c r="P41" s="24">
        <v>25637</v>
      </c>
      <c r="Q41" s="24">
        <v>25637</v>
      </c>
      <c r="R41" s="24">
        <v>8970</v>
      </c>
      <c r="S41" s="24">
        <v>8970</v>
      </c>
      <c r="T41" s="24">
        <v>8970</v>
      </c>
      <c r="U41" s="24">
        <f>R41+S41+T41</f>
        <v>26910</v>
      </c>
      <c r="V41" s="2">
        <v>5048</v>
      </c>
      <c r="W41" s="2">
        <v>-12133</v>
      </c>
      <c r="X41" s="2">
        <v>0</v>
      </c>
      <c r="Y41" s="2">
        <v>0</v>
      </c>
      <c r="Z41" s="3" t="s">
        <v>39</v>
      </c>
      <c r="AA41" s="3" t="s">
        <v>40</v>
      </c>
      <c r="AB41" s="3" t="s">
        <v>53</v>
      </c>
    </row>
    <row r="42" spans="1:29" s="4" customFormat="1" ht="12.75" hidden="1" customHeight="1" x14ac:dyDescent="0.3">
      <c r="E42" s="21">
        <v>992</v>
      </c>
      <c r="F42" s="22" t="s">
        <v>56</v>
      </c>
      <c r="G42" s="23" t="s">
        <v>39</v>
      </c>
      <c r="H42" s="24" t="e">
        <f>#REF!+#REF!+#REF!+U42</f>
        <v>#REF!</v>
      </c>
      <c r="I42" s="24">
        <v>266</v>
      </c>
      <c r="J42" s="24">
        <v>266</v>
      </c>
      <c r="K42" s="24">
        <v>266</v>
      </c>
      <c r="L42" s="24">
        <v>265</v>
      </c>
      <c r="M42" s="24">
        <v>266</v>
      </c>
      <c r="N42" s="24">
        <v>266</v>
      </c>
      <c r="O42" s="24">
        <v>265</v>
      </c>
      <c r="P42" s="24">
        <v>266</v>
      </c>
      <c r="Q42" s="24">
        <v>266</v>
      </c>
      <c r="R42" s="24">
        <v>266</v>
      </c>
      <c r="S42" s="24">
        <v>266</v>
      </c>
      <c r="T42" s="24">
        <v>266</v>
      </c>
      <c r="U42" s="24">
        <f>R42+S42+T42</f>
        <v>798</v>
      </c>
      <c r="V42" s="2">
        <v>4000</v>
      </c>
      <c r="W42" s="2">
        <v>-12133</v>
      </c>
      <c r="X42" s="2">
        <v>0</v>
      </c>
      <c r="Y42" s="2">
        <v>0</v>
      </c>
      <c r="Z42" s="3" t="s">
        <v>39</v>
      </c>
      <c r="AA42" s="3" t="s">
        <v>40</v>
      </c>
      <c r="AB42" s="3" t="s">
        <v>53</v>
      </c>
    </row>
    <row r="43" spans="1:29" s="4" customFormat="1" ht="12.75" hidden="1" customHeight="1" x14ac:dyDescent="0.3">
      <c r="E43" s="21"/>
      <c r="F43" s="22"/>
      <c r="G43" s="23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"/>
      <c r="W43" s="2"/>
      <c r="X43" s="2"/>
      <c r="Y43" s="2"/>
      <c r="Z43" s="3"/>
      <c r="AA43" s="3"/>
      <c r="AB43" s="3"/>
    </row>
    <row r="44" spans="1:29" s="4" customFormat="1" ht="12.75" hidden="1" customHeight="1" x14ac:dyDescent="0.3">
      <c r="A44" s="11"/>
      <c r="B44" s="11"/>
      <c r="C44" s="11"/>
      <c r="D44" s="11"/>
      <c r="E44" s="35" t="s">
        <v>49</v>
      </c>
      <c r="F44" s="22"/>
      <c r="G44" s="23"/>
      <c r="H44" s="24"/>
      <c r="I44" s="23"/>
      <c r="J44" s="23"/>
      <c r="K44" s="23"/>
      <c r="L44" s="23"/>
      <c r="M44" s="22"/>
      <c r="N44" s="23"/>
      <c r="O44" s="23"/>
      <c r="P44" s="23"/>
      <c r="Q44" s="23"/>
      <c r="R44" s="23"/>
      <c r="S44" s="23"/>
      <c r="T44" s="23"/>
      <c r="U44" s="23"/>
      <c r="V44" s="2"/>
      <c r="W44" s="2"/>
      <c r="X44" s="2"/>
      <c r="Y44" s="2"/>
      <c r="Z44" s="3"/>
      <c r="AA44" s="3"/>
      <c r="AB44" s="3"/>
    </row>
    <row r="45" spans="1:29" s="4" customFormat="1" ht="12.75" hidden="1" customHeight="1" x14ac:dyDescent="0.3">
      <c r="A45" s="11"/>
      <c r="B45" s="11"/>
      <c r="C45" s="11"/>
      <c r="D45" s="11"/>
      <c r="E45" s="78"/>
      <c r="F45" s="22"/>
      <c r="G45" s="23"/>
      <c r="H45" s="24"/>
      <c r="I45" s="23"/>
      <c r="J45" s="23"/>
      <c r="K45" s="23"/>
      <c r="L45" s="23"/>
      <c r="M45" s="22"/>
      <c r="N45" s="23"/>
      <c r="O45" s="23"/>
      <c r="P45" s="23"/>
      <c r="Q45" s="23"/>
      <c r="R45" s="23"/>
      <c r="S45" s="23"/>
      <c r="T45" s="23"/>
      <c r="U45" s="23"/>
      <c r="V45" s="2"/>
      <c r="W45" s="2"/>
      <c r="X45" s="2"/>
      <c r="Y45" s="2"/>
      <c r="Z45" s="3"/>
      <c r="AA45" s="3"/>
      <c r="AB45" s="3"/>
    </row>
    <row r="46" spans="1:29" s="4" customFormat="1" ht="12.75" hidden="1" customHeight="1" x14ac:dyDescent="0.3">
      <c r="A46" s="11"/>
      <c r="B46" s="11"/>
      <c r="C46" s="11"/>
      <c r="D46" s="11"/>
      <c r="E46" s="78"/>
      <c r="F46" s="22"/>
      <c r="G46" s="23"/>
      <c r="H46" s="24"/>
      <c r="I46" s="23"/>
      <c r="J46" s="23"/>
      <c r="K46" s="23"/>
      <c r="L46" s="23"/>
      <c r="M46" s="22"/>
      <c r="N46" s="23"/>
      <c r="O46" s="23"/>
      <c r="P46" s="23"/>
      <c r="Q46" s="23"/>
      <c r="R46" s="23"/>
      <c r="S46" s="23"/>
      <c r="T46" s="23"/>
      <c r="U46" s="23"/>
      <c r="V46" s="2"/>
      <c r="W46" s="2"/>
      <c r="X46" s="2"/>
      <c r="Y46" s="2"/>
      <c r="Z46" s="3"/>
      <c r="AA46" s="3"/>
      <c r="AB46" s="3"/>
    </row>
    <row r="47" spans="1:29" s="4" customFormat="1" ht="39.75" hidden="1" customHeight="1" x14ac:dyDescent="0.3">
      <c r="A47" s="11"/>
      <c r="B47" s="11"/>
      <c r="C47" s="11"/>
      <c r="D47" s="11"/>
      <c r="E47" s="78"/>
      <c r="F47" s="38"/>
      <c r="G47" s="23"/>
      <c r="H47" s="24"/>
      <c r="I47" s="23"/>
      <c r="J47" s="23"/>
      <c r="K47" s="23"/>
      <c r="L47" s="23"/>
      <c r="M47" s="22"/>
      <c r="N47" s="23"/>
      <c r="O47" s="23"/>
      <c r="P47" s="23"/>
      <c r="Q47" s="23"/>
      <c r="R47" s="23"/>
      <c r="S47" s="23"/>
      <c r="T47" s="23"/>
      <c r="U47" s="23"/>
      <c r="V47" s="2"/>
      <c r="W47" s="2"/>
      <c r="X47" s="2"/>
      <c r="Y47" s="2"/>
      <c r="Z47" s="3"/>
      <c r="AA47" s="3"/>
      <c r="AB47" s="3"/>
    </row>
    <row r="48" spans="1:29" s="4" customFormat="1" ht="30.6" hidden="1" customHeight="1" thickBot="1" x14ac:dyDescent="0.35">
      <c r="E48" s="39" t="s">
        <v>86</v>
      </c>
      <c r="F48" s="40" t="s">
        <v>76</v>
      </c>
      <c r="G48" s="23" t="s">
        <v>20</v>
      </c>
      <c r="H48" s="1">
        <f>I48+J48+K48+L48+M48+N48+O48+P48+Q48+R48+S48+T48</f>
        <v>580800</v>
      </c>
      <c r="I48" s="1">
        <v>48400</v>
      </c>
      <c r="J48" s="1">
        <v>48400</v>
      </c>
      <c r="K48" s="1">
        <v>48400</v>
      </c>
      <c r="L48" s="1">
        <v>48400</v>
      </c>
      <c r="M48" s="1">
        <v>48400</v>
      </c>
      <c r="N48" s="1">
        <v>48400</v>
      </c>
      <c r="O48" s="1">
        <v>48400</v>
      </c>
      <c r="P48" s="1">
        <v>48400</v>
      </c>
      <c r="Q48" s="1">
        <v>48400</v>
      </c>
      <c r="R48" s="1">
        <v>48400</v>
      </c>
      <c r="S48" s="1">
        <v>48400</v>
      </c>
      <c r="T48" s="1">
        <v>48400</v>
      </c>
      <c r="U48" s="24">
        <f t="shared" ref="U48:U60" si="1">R48+S48+T48</f>
        <v>145200</v>
      </c>
      <c r="V48" s="2">
        <v>0</v>
      </c>
      <c r="W48" s="2">
        <v>0</v>
      </c>
      <c r="X48" s="2">
        <v>0</v>
      </c>
      <c r="Y48" s="2">
        <v>-3200</v>
      </c>
      <c r="Z48" s="3" t="s">
        <v>39</v>
      </c>
      <c r="AA48" s="3" t="s">
        <v>40</v>
      </c>
      <c r="AB48" s="3" t="s">
        <v>57</v>
      </c>
    </row>
    <row r="49" spans="5:29" s="4" customFormat="1" ht="34.799999999999997" hidden="1" customHeight="1" thickBot="1" x14ac:dyDescent="0.35">
      <c r="E49" s="39" t="s">
        <v>86</v>
      </c>
      <c r="F49" s="40" t="s">
        <v>77</v>
      </c>
      <c r="G49" s="23" t="s">
        <v>20</v>
      </c>
      <c r="H49" s="1">
        <f>I49+J49+K49+L49+M49+N49+O49+P49+Q49+R49+S49+T49</f>
        <v>17400</v>
      </c>
      <c r="I49" s="1">
        <v>1450</v>
      </c>
      <c r="J49" s="1">
        <v>1450</v>
      </c>
      <c r="K49" s="1">
        <v>1450</v>
      </c>
      <c r="L49" s="1">
        <v>1450</v>
      </c>
      <c r="M49" s="1">
        <v>1450</v>
      </c>
      <c r="N49" s="1">
        <v>1450</v>
      </c>
      <c r="O49" s="1">
        <v>1450</v>
      </c>
      <c r="P49" s="1">
        <v>1450</v>
      </c>
      <c r="Q49" s="1">
        <v>1450</v>
      </c>
      <c r="R49" s="1">
        <v>1450</v>
      </c>
      <c r="S49" s="1">
        <v>1450</v>
      </c>
      <c r="T49" s="1">
        <v>1450</v>
      </c>
      <c r="U49" s="24">
        <f t="shared" si="1"/>
        <v>4350</v>
      </c>
      <c r="V49" s="2">
        <v>0</v>
      </c>
      <c r="W49" s="2">
        <v>0</v>
      </c>
      <c r="X49" s="2">
        <v>0</v>
      </c>
      <c r="Y49" s="2">
        <v>-3200</v>
      </c>
      <c r="Z49" s="3" t="s">
        <v>39</v>
      </c>
      <c r="AA49" s="3" t="s">
        <v>40</v>
      </c>
      <c r="AB49" s="3" t="s">
        <v>57</v>
      </c>
    </row>
    <row r="50" spans="5:29" s="4" customFormat="1" ht="31.2" hidden="1" customHeight="1" thickBot="1" x14ac:dyDescent="0.35">
      <c r="E50" s="39" t="s">
        <v>86</v>
      </c>
      <c r="F50" s="40" t="s">
        <v>78</v>
      </c>
      <c r="G50" s="23" t="s">
        <v>20</v>
      </c>
      <c r="H50" s="1">
        <f>I50+J50+K50+L50+M50+N50+O50+P50+Q50+R50+S50+T50</f>
        <v>1110000</v>
      </c>
      <c r="I50" s="1">
        <v>92500</v>
      </c>
      <c r="J50" s="1">
        <v>92500</v>
      </c>
      <c r="K50" s="1">
        <v>92500</v>
      </c>
      <c r="L50" s="1">
        <v>92500</v>
      </c>
      <c r="M50" s="1">
        <v>92500</v>
      </c>
      <c r="N50" s="1">
        <v>92500</v>
      </c>
      <c r="O50" s="1">
        <v>92500</v>
      </c>
      <c r="P50" s="1">
        <v>92500</v>
      </c>
      <c r="Q50" s="1">
        <v>92500</v>
      </c>
      <c r="R50" s="1">
        <v>92500</v>
      </c>
      <c r="S50" s="1">
        <v>92500</v>
      </c>
      <c r="T50" s="1">
        <v>92500</v>
      </c>
      <c r="U50" s="24">
        <f t="shared" si="1"/>
        <v>277500</v>
      </c>
      <c r="V50" s="2">
        <v>277610</v>
      </c>
      <c r="W50" s="2">
        <v>-12133</v>
      </c>
      <c r="X50" s="2">
        <v>0</v>
      </c>
      <c r="Y50" s="2">
        <v>0</v>
      </c>
      <c r="Z50" s="3" t="s">
        <v>39</v>
      </c>
      <c r="AA50" s="3" t="s">
        <v>40</v>
      </c>
      <c r="AB50" s="3" t="s">
        <v>53</v>
      </c>
    </row>
    <row r="51" spans="5:29" s="4" customFormat="1" ht="31.2" hidden="1" customHeight="1" thickBot="1" x14ac:dyDescent="0.35">
      <c r="E51" s="39" t="s">
        <v>87</v>
      </c>
      <c r="F51" s="40" t="s">
        <v>79</v>
      </c>
      <c r="G51" s="23" t="s">
        <v>20</v>
      </c>
      <c r="H51" s="1">
        <f>I51+J51+K51+L51+M51+N51+O51+Q51++P51+R51+S51+T51</f>
        <v>1944000</v>
      </c>
      <c r="I51" s="1"/>
      <c r="J51" s="1">
        <v>162000</v>
      </c>
      <c r="K51" s="1">
        <v>162000</v>
      </c>
      <c r="L51" s="1">
        <v>162000</v>
      </c>
      <c r="M51" s="1">
        <v>162000</v>
      </c>
      <c r="N51" s="1">
        <v>162000</v>
      </c>
      <c r="O51" s="1">
        <v>162000</v>
      </c>
      <c r="P51" s="1">
        <v>162000</v>
      </c>
      <c r="Q51" s="1">
        <v>162000</v>
      </c>
      <c r="R51" s="1">
        <v>162000</v>
      </c>
      <c r="S51" s="1">
        <v>162000</v>
      </c>
      <c r="T51" s="1">
        <v>324000</v>
      </c>
      <c r="U51" s="24">
        <f t="shared" si="1"/>
        <v>648000</v>
      </c>
      <c r="V51" s="2">
        <v>72734</v>
      </c>
      <c r="W51" s="2">
        <v>-12133</v>
      </c>
      <c r="X51" s="2">
        <v>0</v>
      </c>
      <c r="Y51" s="2">
        <v>0</v>
      </c>
      <c r="Z51" s="3" t="s">
        <v>39</v>
      </c>
      <c r="AA51" s="3" t="s">
        <v>40</v>
      </c>
      <c r="AB51" s="3" t="s">
        <v>53</v>
      </c>
    </row>
    <row r="52" spans="5:29" s="4" customFormat="1" ht="12.75" hidden="1" customHeight="1" x14ac:dyDescent="0.3">
      <c r="E52" s="39">
        <v>182</v>
      </c>
      <c r="F52" s="40" t="s">
        <v>80</v>
      </c>
      <c r="G52" s="23" t="s">
        <v>20</v>
      </c>
      <c r="H52" s="1" t="e">
        <f>#REF!+#REF!+#REF!+U52</f>
        <v>#REF!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4">
        <f t="shared" si="1"/>
        <v>0</v>
      </c>
      <c r="V52" s="2"/>
      <c r="W52" s="2"/>
      <c r="X52" s="2"/>
      <c r="Y52" s="2"/>
      <c r="Z52" s="3"/>
      <c r="AA52" s="3"/>
      <c r="AB52" s="3"/>
    </row>
    <row r="53" spans="5:29" s="4" customFormat="1" ht="31.2" hidden="1" customHeight="1" thickBot="1" x14ac:dyDescent="0.35">
      <c r="E53" s="39" t="s">
        <v>87</v>
      </c>
      <c r="F53" s="40" t="s">
        <v>88</v>
      </c>
      <c r="G53" s="23" t="s">
        <v>20</v>
      </c>
      <c r="H53" s="1">
        <f t="shared" ref="H53:H59" si="2">I53+J53+K53+L53+M53+N53+O53+Q53++P53+R53+S53+T53</f>
        <v>4400</v>
      </c>
      <c r="I53" s="1"/>
      <c r="J53" s="1">
        <v>400</v>
      </c>
      <c r="K53" s="1">
        <v>400</v>
      </c>
      <c r="L53" s="1">
        <v>400</v>
      </c>
      <c r="M53" s="1">
        <v>400</v>
      </c>
      <c r="N53" s="1">
        <v>400</v>
      </c>
      <c r="O53" s="1">
        <v>400</v>
      </c>
      <c r="P53" s="1">
        <v>400</v>
      </c>
      <c r="Q53" s="1">
        <v>400</v>
      </c>
      <c r="R53" s="1">
        <v>400</v>
      </c>
      <c r="S53" s="1">
        <v>400</v>
      </c>
      <c r="T53" s="1">
        <v>400</v>
      </c>
      <c r="U53" s="24">
        <f>R53+S53+T53</f>
        <v>1200</v>
      </c>
      <c r="V53" s="2">
        <v>72734</v>
      </c>
      <c r="W53" s="2">
        <v>-12133</v>
      </c>
      <c r="X53" s="2">
        <v>0</v>
      </c>
      <c r="Y53" s="2">
        <v>0</v>
      </c>
      <c r="Z53" s="3" t="s">
        <v>39</v>
      </c>
      <c r="AA53" s="3" t="s">
        <v>40</v>
      </c>
      <c r="AB53" s="3" t="s">
        <v>53</v>
      </c>
    </row>
    <row r="54" spans="5:29" s="4" customFormat="1" ht="31.2" hidden="1" customHeight="1" thickBot="1" x14ac:dyDescent="0.35">
      <c r="E54" s="39" t="s">
        <v>87</v>
      </c>
      <c r="F54" s="40" t="s">
        <v>89</v>
      </c>
      <c r="G54" s="23" t="s">
        <v>20</v>
      </c>
      <c r="H54" s="1">
        <f t="shared" si="2"/>
        <v>12600</v>
      </c>
      <c r="I54" s="1"/>
      <c r="J54" s="1">
        <v>1100</v>
      </c>
      <c r="K54" s="1">
        <v>1100</v>
      </c>
      <c r="L54" s="1">
        <v>1100</v>
      </c>
      <c r="M54" s="1">
        <v>1100</v>
      </c>
      <c r="N54" s="1">
        <v>1100</v>
      </c>
      <c r="O54" s="1">
        <v>1100</v>
      </c>
      <c r="P54" s="1">
        <v>1100</v>
      </c>
      <c r="Q54" s="1">
        <v>1100</v>
      </c>
      <c r="R54" s="1">
        <v>1100</v>
      </c>
      <c r="S54" s="1">
        <v>1100</v>
      </c>
      <c r="T54" s="1">
        <v>1600</v>
      </c>
      <c r="U54" s="24">
        <f>R54+S54+T54</f>
        <v>3800</v>
      </c>
      <c r="V54" s="2">
        <v>72734</v>
      </c>
      <c r="W54" s="2">
        <v>-12133</v>
      </c>
      <c r="X54" s="2">
        <v>0</v>
      </c>
      <c r="Y54" s="2">
        <v>0</v>
      </c>
      <c r="Z54" s="3" t="s">
        <v>39</v>
      </c>
      <c r="AA54" s="3" t="s">
        <v>40</v>
      </c>
      <c r="AB54" s="3" t="s">
        <v>53</v>
      </c>
    </row>
    <row r="55" spans="5:29" s="4" customFormat="1" ht="31.2" hidden="1" customHeight="1" thickBot="1" x14ac:dyDescent="0.35">
      <c r="E55" s="39" t="s">
        <v>87</v>
      </c>
      <c r="F55" s="40" t="s">
        <v>80</v>
      </c>
      <c r="G55" s="23" t="s">
        <v>20</v>
      </c>
      <c r="H55" s="1">
        <f t="shared" si="2"/>
        <v>5000</v>
      </c>
      <c r="I55" s="1"/>
      <c r="J55" s="1"/>
      <c r="K55" s="1">
        <v>1250</v>
      </c>
      <c r="L55" s="1"/>
      <c r="M55" s="1"/>
      <c r="N55" s="1">
        <v>1250</v>
      </c>
      <c r="O55" s="1"/>
      <c r="P55" s="1"/>
      <c r="Q55" s="1">
        <v>1250</v>
      </c>
      <c r="R55" s="1"/>
      <c r="S55" s="1"/>
      <c r="T55" s="1">
        <v>1250</v>
      </c>
      <c r="U55" s="24">
        <f>R55+S55+T55</f>
        <v>1250</v>
      </c>
      <c r="V55" s="2">
        <v>1640882</v>
      </c>
      <c r="W55" s="2">
        <v>-12133</v>
      </c>
      <c r="X55" s="2">
        <v>0</v>
      </c>
      <c r="Y55" s="2">
        <v>0</v>
      </c>
      <c r="Z55" s="3" t="s">
        <v>39</v>
      </c>
      <c r="AA55" s="3" t="s">
        <v>40</v>
      </c>
      <c r="AB55" s="3" t="s">
        <v>53</v>
      </c>
    </row>
    <row r="56" spans="5:29" s="4" customFormat="1" ht="31.2" hidden="1" customHeight="1" thickBot="1" x14ac:dyDescent="0.35">
      <c r="E56" s="39" t="s">
        <v>87</v>
      </c>
      <c r="F56" s="40" t="s">
        <v>81</v>
      </c>
      <c r="G56" s="23" t="s">
        <v>20</v>
      </c>
      <c r="H56" s="1">
        <f t="shared" si="2"/>
        <v>672000</v>
      </c>
      <c r="I56" s="1"/>
      <c r="J56" s="1">
        <v>56000</v>
      </c>
      <c r="K56" s="1">
        <v>56000</v>
      </c>
      <c r="L56" s="1">
        <v>56000</v>
      </c>
      <c r="M56" s="1">
        <v>56000</v>
      </c>
      <c r="N56" s="1">
        <v>56000</v>
      </c>
      <c r="O56" s="1">
        <v>56000</v>
      </c>
      <c r="P56" s="1">
        <v>56000</v>
      </c>
      <c r="Q56" s="1">
        <v>112000</v>
      </c>
      <c r="R56" s="1">
        <v>56000</v>
      </c>
      <c r="S56" s="1">
        <v>56000</v>
      </c>
      <c r="T56" s="1">
        <v>56000</v>
      </c>
      <c r="U56" s="24">
        <f t="shared" si="1"/>
        <v>168000</v>
      </c>
      <c r="V56" s="2">
        <v>1640882</v>
      </c>
      <c r="W56" s="2">
        <v>-12133</v>
      </c>
      <c r="X56" s="2">
        <v>0</v>
      </c>
      <c r="Y56" s="2">
        <v>0</v>
      </c>
      <c r="Z56" s="3" t="s">
        <v>39</v>
      </c>
      <c r="AA56" s="3" t="s">
        <v>40</v>
      </c>
      <c r="AB56" s="3" t="s">
        <v>53</v>
      </c>
    </row>
    <row r="57" spans="5:29" s="4" customFormat="1" ht="25.8" hidden="1" customHeight="1" thickBot="1" x14ac:dyDescent="0.35">
      <c r="E57" s="39" t="s">
        <v>87</v>
      </c>
      <c r="F57" s="40" t="s">
        <v>84</v>
      </c>
      <c r="G57" s="23" t="s">
        <v>20</v>
      </c>
      <c r="H57" s="1">
        <f t="shared" si="2"/>
        <v>412000</v>
      </c>
      <c r="I57" s="1">
        <v>103000</v>
      </c>
      <c r="J57" s="1"/>
      <c r="K57" s="1"/>
      <c r="L57" s="1">
        <v>103000</v>
      </c>
      <c r="M57" s="1"/>
      <c r="N57" s="1"/>
      <c r="O57" s="1">
        <v>103000</v>
      </c>
      <c r="P57" s="1"/>
      <c r="Q57" s="1"/>
      <c r="R57" s="1">
        <v>103000</v>
      </c>
      <c r="S57" s="1"/>
      <c r="T57" s="1"/>
      <c r="U57" s="24">
        <f t="shared" si="1"/>
        <v>103000</v>
      </c>
      <c r="V57" s="2">
        <v>1640882</v>
      </c>
      <c r="W57" s="2">
        <v>-12133</v>
      </c>
      <c r="X57" s="2">
        <v>0</v>
      </c>
      <c r="Y57" s="2">
        <v>0</v>
      </c>
      <c r="Z57" s="3" t="s">
        <v>39</v>
      </c>
      <c r="AA57" s="3" t="s">
        <v>40</v>
      </c>
      <c r="AB57" s="3" t="s">
        <v>53</v>
      </c>
      <c r="AC57" s="7"/>
    </row>
    <row r="58" spans="5:29" s="4" customFormat="1" ht="25.2" hidden="1" customHeight="1" thickBot="1" x14ac:dyDescent="0.35">
      <c r="E58" s="39" t="s">
        <v>87</v>
      </c>
      <c r="F58" s="40" t="s">
        <v>85</v>
      </c>
      <c r="G58" s="23" t="s">
        <v>20</v>
      </c>
      <c r="H58" s="1">
        <f t="shared" si="2"/>
        <v>1449000</v>
      </c>
      <c r="I58" s="1"/>
      <c r="J58" s="1">
        <v>120700</v>
      </c>
      <c r="K58" s="1">
        <v>120700</v>
      </c>
      <c r="L58" s="1">
        <v>120700</v>
      </c>
      <c r="M58" s="1">
        <v>120700</v>
      </c>
      <c r="N58" s="1">
        <v>120700</v>
      </c>
      <c r="O58" s="1">
        <v>120700</v>
      </c>
      <c r="P58" s="1">
        <v>120700</v>
      </c>
      <c r="Q58" s="1">
        <v>242000</v>
      </c>
      <c r="R58" s="1">
        <v>120700</v>
      </c>
      <c r="S58" s="1">
        <v>120700</v>
      </c>
      <c r="T58" s="1">
        <v>120700</v>
      </c>
      <c r="U58" s="24">
        <f t="shared" si="1"/>
        <v>362100</v>
      </c>
      <c r="V58" s="2">
        <v>2000</v>
      </c>
      <c r="W58" s="2">
        <v>-12133</v>
      </c>
      <c r="X58" s="2">
        <v>0</v>
      </c>
      <c r="Y58" s="2">
        <v>0</v>
      </c>
      <c r="Z58" s="3" t="s">
        <v>39</v>
      </c>
      <c r="AA58" s="3" t="s">
        <v>40</v>
      </c>
      <c r="AB58" s="3" t="s">
        <v>53</v>
      </c>
    </row>
    <row r="59" spans="5:29" s="4" customFormat="1" ht="43.2" hidden="1" customHeight="1" thickBot="1" x14ac:dyDescent="0.35">
      <c r="E59" s="39" t="s">
        <v>17</v>
      </c>
      <c r="F59" s="40" t="s">
        <v>82</v>
      </c>
      <c r="G59" s="23" t="s">
        <v>20</v>
      </c>
      <c r="H59" s="1">
        <f t="shared" si="2"/>
        <v>20000</v>
      </c>
      <c r="I59" s="1"/>
      <c r="J59" s="1"/>
      <c r="K59" s="1">
        <v>2000</v>
      </c>
      <c r="L59" s="1">
        <v>2000</v>
      </c>
      <c r="M59" s="1">
        <v>2000</v>
      </c>
      <c r="N59" s="1">
        <v>2000</v>
      </c>
      <c r="O59" s="1">
        <v>2000</v>
      </c>
      <c r="P59" s="1">
        <v>2000</v>
      </c>
      <c r="Q59" s="1">
        <v>2000</v>
      </c>
      <c r="R59" s="1">
        <v>2000</v>
      </c>
      <c r="S59" s="1">
        <v>2000</v>
      </c>
      <c r="T59" s="1">
        <v>2000</v>
      </c>
      <c r="U59" s="24">
        <f t="shared" si="1"/>
        <v>6000</v>
      </c>
      <c r="V59" s="2">
        <v>14540</v>
      </c>
      <c r="W59" s="2">
        <v>-12133</v>
      </c>
      <c r="X59" s="2">
        <v>0</v>
      </c>
      <c r="Y59" s="2">
        <v>0</v>
      </c>
      <c r="Z59" s="3" t="s">
        <v>39</v>
      </c>
      <c r="AA59" s="3" t="s">
        <v>40</v>
      </c>
      <c r="AB59" s="3" t="s">
        <v>53</v>
      </c>
    </row>
    <row r="60" spans="5:29" s="4" customFormat="1" ht="42" hidden="1" customHeight="1" thickBot="1" x14ac:dyDescent="0.35">
      <c r="E60" s="39" t="s">
        <v>17</v>
      </c>
      <c r="F60" s="40" t="s">
        <v>83</v>
      </c>
      <c r="G60" s="23" t="s">
        <v>20</v>
      </c>
      <c r="H60" s="1">
        <f>I60+J60+K60+L60+M60+N60+O60+Q60++P60+R60+S60+T60</f>
        <v>99000</v>
      </c>
      <c r="I60" s="1">
        <v>8250</v>
      </c>
      <c r="J60" s="1">
        <v>8250</v>
      </c>
      <c r="K60" s="1">
        <v>8250</v>
      </c>
      <c r="L60" s="1">
        <v>8250</v>
      </c>
      <c r="M60" s="1">
        <v>8250</v>
      </c>
      <c r="N60" s="1">
        <v>8250</v>
      </c>
      <c r="O60" s="1">
        <v>8250</v>
      </c>
      <c r="P60" s="1">
        <v>8250</v>
      </c>
      <c r="Q60" s="1">
        <v>8250</v>
      </c>
      <c r="R60" s="1">
        <v>8250</v>
      </c>
      <c r="S60" s="1">
        <v>8250</v>
      </c>
      <c r="T60" s="1">
        <v>8250</v>
      </c>
      <c r="U60" s="24">
        <f t="shared" si="1"/>
        <v>24750</v>
      </c>
      <c r="V60" s="2">
        <v>14540</v>
      </c>
      <c r="W60" s="2">
        <v>-12133</v>
      </c>
      <c r="X60" s="2">
        <v>0</v>
      </c>
      <c r="Y60" s="2">
        <v>0</v>
      </c>
      <c r="Z60" s="3" t="s">
        <v>39</v>
      </c>
      <c r="AA60" s="3" t="s">
        <v>40</v>
      </c>
      <c r="AB60" s="3" t="s">
        <v>53</v>
      </c>
    </row>
    <row r="61" spans="5:29" s="4" customFormat="1" ht="42" hidden="1" customHeight="1" thickBot="1" x14ac:dyDescent="0.35">
      <c r="E61" s="39" t="s">
        <v>17</v>
      </c>
      <c r="F61" s="40" t="s">
        <v>90</v>
      </c>
      <c r="G61" s="23" t="s">
        <v>20</v>
      </c>
      <c r="H61" s="1">
        <f>I61+J61+K61+L61+M61+N61+O61+Q61++P61+R61+S61+T61</f>
        <v>8949300</v>
      </c>
      <c r="I61" s="1">
        <v>2237325</v>
      </c>
      <c r="J61" s="1"/>
      <c r="K61" s="1"/>
      <c r="L61" s="1">
        <v>2237325</v>
      </c>
      <c r="M61" s="1"/>
      <c r="N61" s="1"/>
      <c r="O61" s="1">
        <v>2237325</v>
      </c>
      <c r="P61" s="1"/>
      <c r="Q61" s="1"/>
      <c r="R61" s="1">
        <v>2237325</v>
      </c>
      <c r="S61" s="1"/>
      <c r="T61" s="1"/>
      <c r="U61" s="24"/>
      <c r="V61" s="2"/>
      <c r="W61" s="2"/>
      <c r="X61" s="2"/>
      <c r="Y61" s="2"/>
      <c r="Z61" s="3"/>
      <c r="AA61" s="3"/>
      <c r="AB61" s="3"/>
    </row>
    <row r="62" spans="5:29" s="4" customFormat="1" ht="45.6" hidden="1" customHeight="1" thickBot="1" x14ac:dyDescent="0.35">
      <c r="E62" s="39" t="s">
        <v>17</v>
      </c>
      <c r="F62" s="40" t="s">
        <v>91</v>
      </c>
      <c r="G62" s="41" t="s">
        <v>93</v>
      </c>
      <c r="H62" s="1">
        <f>I62+J62+K62+L62+M62+N62+O62+Q62++P62+R62+S62+T62</f>
        <v>3800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>
        <v>3800</v>
      </c>
      <c r="U62" s="24"/>
      <c r="V62" s="2"/>
      <c r="W62" s="2"/>
      <c r="X62" s="2"/>
      <c r="Y62" s="2"/>
      <c r="Z62" s="3"/>
      <c r="AA62" s="3"/>
      <c r="AB62" s="3"/>
    </row>
    <row r="63" spans="5:29" s="4" customFormat="1" ht="93.6" hidden="1" customHeight="1" thickBot="1" x14ac:dyDescent="0.35">
      <c r="E63" s="21" t="s">
        <v>94</v>
      </c>
      <c r="F63" s="22" t="s">
        <v>96</v>
      </c>
      <c r="G63" s="23"/>
      <c r="H63" s="1">
        <f>H48+H49+H50+H51+H53+H54+H56+H57+H58+H59+H60+H61+H62+H55</f>
        <v>15279300</v>
      </c>
      <c r="I63" s="1">
        <f t="shared" ref="I63:T63" si="3">I48+I49+I50+I51+I53+I54+I56+I57+I58+I59+I60+I61+I62+I55</f>
        <v>2490925</v>
      </c>
      <c r="J63" s="1">
        <f t="shared" si="3"/>
        <v>490800</v>
      </c>
      <c r="K63" s="1">
        <f t="shared" si="3"/>
        <v>494050</v>
      </c>
      <c r="L63" s="1">
        <f t="shared" si="3"/>
        <v>2833125</v>
      </c>
      <c r="M63" s="1">
        <f t="shared" si="3"/>
        <v>492800</v>
      </c>
      <c r="N63" s="1">
        <f t="shared" si="3"/>
        <v>494050</v>
      </c>
      <c r="O63" s="1">
        <f t="shared" si="3"/>
        <v>2833125</v>
      </c>
      <c r="P63" s="1">
        <f t="shared" si="3"/>
        <v>492800</v>
      </c>
      <c r="Q63" s="1">
        <f t="shared" si="3"/>
        <v>671350</v>
      </c>
      <c r="R63" s="1">
        <f t="shared" si="3"/>
        <v>2833125</v>
      </c>
      <c r="S63" s="1">
        <f t="shared" si="3"/>
        <v>492800</v>
      </c>
      <c r="T63" s="1">
        <f t="shared" si="3"/>
        <v>660350</v>
      </c>
      <c r="U63" s="24"/>
      <c r="V63" s="2"/>
      <c r="W63" s="2"/>
      <c r="X63" s="2"/>
      <c r="Y63" s="2"/>
      <c r="Z63" s="3"/>
      <c r="AA63" s="3"/>
      <c r="AB63" s="3"/>
    </row>
    <row r="64" spans="5:29" s="4" customFormat="1" ht="46.2" hidden="1" customHeight="1" thickBot="1" x14ac:dyDescent="0.35">
      <c r="E64" s="39" t="s">
        <v>17</v>
      </c>
      <c r="F64" s="40" t="s">
        <v>92</v>
      </c>
      <c r="G64" s="23" t="s">
        <v>18</v>
      </c>
      <c r="H64" s="1">
        <f>I64+J64+K64+L64+M64+N64+O64+Q64++P64+R64+S64+T64</f>
        <v>190400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>
        <v>190400</v>
      </c>
      <c r="U64" s="24"/>
      <c r="V64" s="2"/>
      <c r="W64" s="2"/>
      <c r="X64" s="2"/>
      <c r="Y64" s="2"/>
      <c r="Z64" s="3"/>
      <c r="AA64" s="3"/>
      <c r="AB64" s="3"/>
    </row>
    <row r="65" spans="5:29" s="4" customFormat="1" ht="85.2" hidden="1" customHeight="1" thickBot="1" x14ac:dyDescent="0.35">
      <c r="E65" s="21" t="s">
        <v>95</v>
      </c>
      <c r="F65" s="22" t="s">
        <v>96</v>
      </c>
      <c r="G65" s="23"/>
      <c r="H65" s="1">
        <f>H64</f>
        <v>190400</v>
      </c>
      <c r="I65" s="1">
        <f t="shared" ref="I65:T65" si="4">I64</f>
        <v>0</v>
      </c>
      <c r="J65" s="1">
        <f t="shared" si="4"/>
        <v>0</v>
      </c>
      <c r="K65" s="1">
        <f t="shared" si="4"/>
        <v>0</v>
      </c>
      <c r="L65" s="1">
        <f t="shared" si="4"/>
        <v>0</v>
      </c>
      <c r="M65" s="1">
        <f t="shared" si="4"/>
        <v>0</v>
      </c>
      <c r="N65" s="1">
        <f t="shared" si="4"/>
        <v>0</v>
      </c>
      <c r="O65" s="1">
        <f t="shared" si="4"/>
        <v>0</v>
      </c>
      <c r="P65" s="1">
        <f t="shared" si="4"/>
        <v>0</v>
      </c>
      <c r="Q65" s="1">
        <f t="shared" si="4"/>
        <v>0</v>
      </c>
      <c r="R65" s="1">
        <f t="shared" si="4"/>
        <v>0</v>
      </c>
      <c r="S65" s="1">
        <f t="shared" si="4"/>
        <v>0</v>
      </c>
      <c r="T65" s="1">
        <f t="shared" si="4"/>
        <v>190400</v>
      </c>
      <c r="U65" s="24"/>
      <c r="V65" s="2"/>
      <c r="W65" s="2"/>
      <c r="X65" s="2"/>
      <c r="Y65" s="2"/>
      <c r="Z65" s="3"/>
      <c r="AA65" s="3"/>
      <c r="AB65" s="3"/>
    </row>
    <row r="66" spans="5:29" s="48" customFormat="1" ht="12.75" hidden="1" customHeight="1" thickBot="1" x14ac:dyDescent="0.35">
      <c r="E66" s="42"/>
      <c r="F66" s="43"/>
      <c r="G66" s="44"/>
      <c r="H66" s="45">
        <f>H63+H65</f>
        <v>15469700</v>
      </c>
      <c r="I66" s="45">
        <f t="shared" ref="I66:T66" si="5">I63+I65</f>
        <v>2490925</v>
      </c>
      <c r="J66" s="45">
        <f t="shared" si="5"/>
        <v>490800</v>
      </c>
      <c r="K66" s="45">
        <f t="shared" si="5"/>
        <v>494050</v>
      </c>
      <c r="L66" s="45">
        <f t="shared" si="5"/>
        <v>2833125</v>
      </c>
      <c r="M66" s="45">
        <f t="shared" si="5"/>
        <v>492800</v>
      </c>
      <c r="N66" s="45">
        <f t="shared" si="5"/>
        <v>494050</v>
      </c>
      <c r="O66" s="45">
        <f t="shared" si="5"/>
        <v>2833125</v>
      </c>
      <c r="P66" s="45">
        <f t="shared" si="5"/>
        <v>492800</v>
      </c>
      <c r="Q66" s="45">
        <f t="shared" si="5"/>
        <v>671350</v>
      </c>
      <c r="R66" s="45">
        <f t="shared" si="5"/>
        <v>2833125</v>
      </c>
      <c r="S66" s="45">
        <f t="shared" si="5"/>
        <v>492800</v>
      </c>
      <c r="T66" s="45">
        <f t="shared" si="5"/>
        <v>850750</v>
      </c>
      <c r="U66" s="45"/>
      <c r="V66" s="46"/>
      <c r="W66" s="46"/>
      <c r="X66" s="46"/>
      <c r="Y66" s="46"/>
      <c r="Z66" s="47"/>
      <c r="AA66" s="47"/>
      <c r="AB66" s="47"/>
    </row>
    <row r="67" spans="5:29" s="4" customFormat="1" ht="31.2" hidden="1" customHeight="1" thickBot="1" x14ac:dyDescent="0.35">
      <c r="E67" s="85" t="s">
        <v>58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2"/>
      <c r="W67" s="2"/>
      <c r="X67" s="2"/>
      <c r="Y67" s="2"/>
      <c r="Z67" s="3"/>
      <c r="AA67" s="3"/>
      <c r="AB67" s="34"/>
      <c r="AC67" s="16"/>
    </row>
    <row r="68" spans="5:29" s="4" customFormat="1" ht="16.2" hidden="1" customHeight="1" thickBot="1" x14ac:dyDescent="0.35"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2"/>
      <c r="W68" s="2"/>
      <c r="X68" s="2"/>
      <c r="Y68" s="2"/>
      <c r="Z68" s="3"/>
      <c r="AA68" s="3"/>
      <c r="AB68" s="3"/>
    </row>
    <row r="69" spans="5:29" s="4" customFormat="1" ht="31.2" hidden="1" customHeight="1" thickBot="1" x14ac:dyDescent="0.35"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2"/>
      <c r="W69" s="2"/>
      <c r="X69" s="2"/>
      <c r="Y69" s="2"/>
      <c r="Z69" s="3"/>
      <c r="AA69" s="3"/>
      <c r="AB69" s="3"/>
    </row>
    <row r="70" spans="5:29" s="53" customFormat="1" ht="22.8" hidden="1" customHeight="1" thickBot="1" x14ac:dyDescent="0.35">
      <c r="E70" s="86" t="s">
        <v>60</v>
      </c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49"/>
      <c r="W70" s="49"/>
      <c r="X70" s="49"/>
      <c r="Y70" s="49"/>
      <c r="Z70" s="50"/>
      <c r="AA70" s="50"/>
      <c r="AB70" s="51"/>
      <c r="AC70" s="52"/>
    </row>
    <row r="71" spans="5:29" s="53" customFormat="1" ht="31.2" hidden="1" customHeight="1" thickBot="1" x14ac:dyDescent="0.35">
      <c r="E71" s="85" t="s">
        <v>61</v>
      </c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49"/>
      <c r="W71" s="49"/>
      <c r="X71" s="49"/>
      <c r="Y71" s="49"/>
      <c r="Z71" s="50"/>
      <c r="AA71" s="50"/>
      <c r="AB71" s="51"/>
      <c r="AC71" s="52"/>
    </row>
    <row r="72" spans="5:29" s="53" customFormat="1" ht="40.200000000000003" hidden="1" customHeight="1" thickBot="1" x14ac:dyDescent="0.35">
      <c r="E72" s="39" t="s">
        <v>17</v>
      </c>
      <c r="F72" s="23" t="s">
        <v>62</v>
      </c>
      <c r="G72" s="23" t="s">
        <v>20</v>
      </c>
      <c r="H72" s="1">
        <f t="shared" ref="H72:H85" si="6">I72+J72+K72+L72+M72+N72+O72+Q72++P72+R72+S72+T72</f>
        <v>672400</v>
      </c>
      <c r="I72" s="1">
        <v>67240</v>
      </c>
      <c r="J72" s="1">
        <v>67240</v>
      </c>
      <c r="K72" s="1">
        <v>67240</v>
      </c>
      <c r="L72" s="1">
        <v>67240</v>
      </c>
      <c r="M72" s="1">
        <v>67240</v>
      </c>
      <c r="N72" s="1">
        <v>67240</v>
      </c>
      <c r="O72" s="1">
        <v>67240</v>
      </c>
      <c r="P72" s="1">
        <v>67240</v>
      </c>
      <c r="Q72" s="1">
        <v>67240</v>
      </c>
      <c r="R72" s="1">
        <v>67240</v>
      </c>
      <c r="S72" s="1"/>
      <c r="T72" s="1"/>
      <c r="U72" s="54">
        <f t="shared" ref="U72:U85" si="7">R72+S72+T72</f>
        <v>67240</v>
      </c>
      <c r="V72" s="49"/>
      <c r="W72" s="49"/>
      <c r="X72" s="49"/>
      <c r="Y72" s="49"/>
      <c r="Z72" s="50"/>
      <c r="AA72" s="50"/>
      <c r="AB72" s="50"/>
      <c r="AC72" s="55"/>
    </row>
    <row r="73" spans="5:29" s="53" customFormat="1" ht="42.6" hidden="1" customHeight="1" thickBot="1" x14ac:dyDescent="0.35">
      <c r="E73" s="39" t="s">
        <v>17</v>
      </c>
      <c r="F73" s="23" t="s">
        <v>63</v>
      </c>
      <c r="G73" s="23" t="s">
        <v>20</v>
      </c>
      <c r="H73" s="1">
        <f t="shared" si="6"/>
        <v>4408500</v>
      </c>
      <c r="I73" s="1">
        <v>1102125</v>
      </c>
      <c r="J73" s="1"/>
      <c r="K73" s="1"/>
      <c r="L73" s="1">
        <v>1002125</v>
      </c>
      <c r="M73" s="1"/>
      <c r="N73" s="1"/>
      <c r="O73" s="1">
        <v>1102125</v>
      </c>
      <c r="P73" s="1"/>
      <c r="Q73" s="1"/>
      <c r="R73" s="1">
        <v>1102125</v>
      </c>
      <c r="S73" s="1"/>
      <c r="T73" s="1">
        <v>100000</v>
      </c>
      <c r="U73" s="54">
        <f t="shared" si="7"/>
        <v>1202125</v>
      </c>
      <c r="V73" s="49"/>
      <c r="W73" s="49"/>
      <c r="X73" s="49"/>
      <c r="Y73" s="49"/>
      <c r="Z73" s="50"/>
      <c r="AA73" s="50"/>
      <c r="AB73" s="50"/>
      <c r="AC73" s="55"/>
    </row>
    <row r="74" spans="5:29" s="53" customFormat="1" ht="39.6" hidden="1" customHeight="1" thickBot="1" x14ac:dyDescent="0.35">
      <c r="E74" s="39" t="s">
        <v>17</v>
      </c>
      <c r="F74" s="23" t="s">
        <v>63</v>
      </c>
      <c r="G74" s="41" t="s">
        <v>93</v>
      </c>
      <c r="H74" s="1">
        <f t="shared" si="6"/>
        <v>3800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>
        <v>3800</v>
      </c>
      <c r="U74" s="54">
        <f t="shared" si="7"/>
        <v>3800</v>
      </c>
      <c r="V74" s="49"/>
      <c r="W74" s="49"/>
      <c r="X74" s="49"/>
      <c r="Y74" s="49"/>
      <c r="Z74" s="50"/>
      <c r="AA74" s="50"/>
      <c r="AB74" s="50"/>
      <c r="AC74" s="55"/>
    </row>
    <row r="75" spans="5:29" s="53" customFormat="1" ht="28.2" hidden="1" customHeight="1" thickBot="1" x14ac:dyDescent="0.35">
      <c r="E75" s="39" t="s">
        <v>98</v>
      </c>
      <c r="F75" s="23" t="s">
        <v>97</v>
      </c>
      <c r="G75" s="23" t="s">
        <v>20</v>
      </c>
      <c r="H75" s="1">
        <f t="shared" si="6"/>
        <v>25000</v>
      </c>
      <c r="I75" s="1">
        <v>25000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54">
        <f>R75+S75+T75</f>
        <v>0</v>
      </c>
      <c r="V75" s="49"/>
      <c r="W75" s="49"/>
      <c r="X75" s="49"/>
      <c r="Y75" s="49"/>
      <c r="Z75" s="50"/>
      <c r="AA75" s="50"/>
      <c r="AB75" s="50"/>
      <c r="AC75" s="55"/>
    </row>
    <row r="76" spans="5:29" s="53" customFormat="1" ht="41.4" hidden="1" customHeight="1" thickBot="1" x14ac:dyDescent="0.35">
      <c r="E76" s="39" t="s">
        <v>17</v>
      </c>
      <c r="F76" s="23" t="s">
        <v>64</v>
      </c>
      <c r="G76" s="23" t="s">
        <v>20</v>
      </c>
      <c r="H76" s="1">
        <f t="shared" si="6"/>
        <v>150000</v>
      </c>
      <c r="I76" s="1">
        <v>12500</v>
      </c>
      <c r="J76" s="1">
        <v>12500</v>
      </c>
      <c r="K76" s="1">
        <v>12500</v>
      </c>
      <c r="L76" s="1">
        <v>12500</v>
      </c>
      <c r="M76" s="1">
        <v>12500</v>
      </c>
      <c r="N76" s="1">
        <v>12500</v>
      </c>
      <c r="O76" s="1">
        <v>12500</v>
      </c>
      <c r="P76" s="1">
        <v>12500</v>
      </c>
      <c r="Q76" s="1">
        <v>12500</v>
      </c>
      <c r="R76" s="1">
        <v>12500</v>
      </c>
      <c r="S76" s="1">
        <v>12500</v>
      </c>
      <c r="T76" s="1">
        <v>12500</v>
      </c>
      <c r="U76" s="54">
        <f t="shared" si="7"/>
        <v>37500</v>
      </c>
      <c r="V76" s="49"/>
      <c r="W76" s="49"/>
      <c r="X76" s="49"/>
      <c r="Y76" s="49"/>
      <c r="Z76" s="50"/>
      <c r="AA76" s="50"/>
      <c r="AB76" s="50"/>
      <c r="AC76" s="55"/>
    </row>
    <row r="77" spans="5:29" s="53" customFormat="1" ht="39.6" hidden="1" customHeight="1" thickBot="1" x14ac:dyDescent="0.35">
      <c r="E77" s="39" t="s">
        <v>17</v>
      </c>
      <c r="F77" s="56">
        <v>113</v>
      </c>
      <c r="G77" s="23" t="s">
        <v>20</v>
      </c>
      <c r="H77" s="1">
        <f t="shared" si="6"/>
        <v>52200</v>
      </c>
      <c r="I77" s="1"/>
      <c r="J77" s="1"/>
      <c r="K77" s="1"/>
      <c r="L77" s="1"/>
      <c r="M77" s="1"/>
      <c r="N77" s="1">
        <v>47200</v>
      </c>
      <c r="O77" s="1"/>
      <c r="P77" s="1"/>
      <c r="Q77" s="1"/>
      <c r="R77" s="1"/>
      <c r="S77" s="1"/>
      <c r="T77" s="1">
        <v>5000</v>
      </c>
      <c r="U77" s="54">
        <f>R77+S77+T77</f>
        <v>5000</v>
      </c>
      <c r="V77" s="49"/>
      <c r="W77" s="49"/>
      <c r="X77" s="49"/>
      <c r="Y77" s="49"/>
      <c r="Z77" s="50"/>
      <c r="AA77" s="50"/>
      <c r="AB77" s="50"/>
      <c r="AC77" s="55"/>
    </row>
    <row r="78" spans="5:29" s="53" customFormat="1" ht="39" hidden="1" customHeight="1" thickBot="1" x14ac:dyDescent="0.35">
      <c r="E78" s="39" t="s">
        <v>17</v>
      </c>
      <c r="F78" s="56">
        <v>309</v>
      </c>
      <c r="G78" s="23" t="s">
        <v>20</v>
      </c>
      <c r="H78" s="1">
        <f t="shared" si="6"/>
        <v>150000</v>
      </c>
      <c r="I78" s="1">
        <v>50000</v>
      </c>
      <c r="J78" s="1"/>
      <c r="K78" s="1"/>
      <c r="L78" s="1">
        <v>100000</v>
      </c>
      <c r="M78" s="1"/>
      <c r="N78" s="1"/>
      <c r="O78" s="1"/>
      <c r="P78" s="1"/>
      <c r="Q78" s="1"/>
      <c r="R78" s="1"/>
      <c r="S78" s="1"/>
      <c r="T78" s="1"/>
      <c r="U78" s="54">
        <f t="shared" si="7"/>
        <v>0</v>
      </c>
      <c r="V78" s="49"/>
      <c r="W78" s="49"/>
      <c r="X78" s="49"/>
      <c r="Y78" s="49"/>
      <c r="Z78" s="50"/>
      <c r="AA78" s="50"/>
      <c r="AB78" s="50"/>
      <c r="AC78" s="55"/>
    </row>
    <row r="79" spans="5:29" s="53" customFormat="1" ht="42" hidden="1" customHeight="1" thickBot="1" x14ac:dyDescent="0.35">
      <c r="E79" s="39" t="s">
        <v>17</v>
      </c>
      <c r="F79" s="56">
        <v>310</v>
      </c>
      <c r="G79" s="23" t="s">
        <v>20</v>
      </c>
      <c r="H79" s="1">
        <f t="shared" si="6"/>
        <v>50000</v>
      </c>
      <c r="I79" s="1">
        <v>2500</v>
      </c>
      <c r="J79" s="1">
        <v>2500</v>
      </c>
      <c r="K79" s="1">
        <v>2500</v>
      </c>
      <c r="L79" s="1">
        <v>2500</v>
      </c>
      <c r="M79" s="1">
        <v>2500</v>
      </c>
      <c r="N79" s="1">
        <v>22500</v>
      </c>
      <c r="O79" s="1">
        <v>2500</v>
      </c>
      <c r="P79" s="1">
        <v>2500</v>
      </c>
      <c r="Q79" s="1">
        <v>2500</v>
      </c>
      <c r="R79" s="1">
        <v>2500</v>
      </c>
      <c r="S79" s="1">
        <v>2500</v>
      </c>
      <c r="T79" s="1">
        <v>2500</v>
      </c>
      <c r="U79" s="54">
        <f t="shared" si="7"/>
        <v>7500</v>
      </c>
      <c r="V79" s="49"/>
      <c r="W79" s="49"/>
      <c r="X79" s="49"/>
      <c r="Y79" s="49"/>
      <c r="Z79" s="50"/>
      <c r="AA79" s="50"/>
      <c r="AB79" s="50"/>
      <c r="AC79" s="55"/>
    </row>
    <row r="80" spans="5:29" s="53" customFormat="1" ht="41.4" hidden="1" customHeight="1" thickBot="1" x14ac:dyDescent="0.35">
      <c r="E80" s="39" t="s">
        <v>17</v>
      </c>
      <c r="F80" s="56">
        <v>409</v>
      </c>
      <c r="G80" s="23" t="s">
        <v>20</v>
      </c>
      <c r="H80" s="1">
        <f t="shared" si="6"/>
        <v>2481100</v>
      </c>
      <c r="I80" s="1">
        <v>0</v>
      </c>
      <c r="J80" s="1">
        <v>237520</v>
      </c>
      <c r="K80" s="1">
        <v>240770</v>
      </c>
      <c r="L80" s="1">
        <v>206758</v>
      </c>
      <c r="M80" s="1">
        <v>237430</v>
      </c>
      <c r="N80" s="1">
        <v>206758</v>
      </c>
      <c r="O80" s="1">
        <v>206758</v>
      </c>
      <c r="P80" s="1">
        <v>206758</v>
      </c>
      <c r="Q80" s="1">
        <v>318070</v>
      </c>
      <c r="R80" s="1">
        <v>206758</v>
      </c>
      <c r="S80" s="1">
        <v>206758</v>
      </c>
      <c r="T80" s="1">
        <v>206762</v>
      </c>
      <c r="U80" s="54">
        <f t="shared" si="7"/>
        <v>620278</v>
      </c>
      <c r="V80" s="49"/>
      <c r="W80" s="49"/>
      <c r="X80" s="49"/>
      <c r="Y80" s="49"/>
      <c r="Z80" s="50"/>
      <c r="AA80" s="50"/>
      <c r="AB80" s="50"/>
      <c r="AC80" s="55"/>
    </row>
    <row r="81" spans="5:29" s="53" customFormat="1" ht="41.4" hidden="1" customHeight="1" thickBot="1" x14ac:dyDescent="0.35">
      <c r="E81" s="39" t="s">
        <v>17</v>
      </c>
      <c r="F81" s="56">
        <v>412</v>
      </c>
      <c r="G81" s="23" t="s">
        <v>20</v>
      </c>
      <c r="H81" s="1">
        <f t="shared" si="6"/>
        <v>260000</v>
      </c>
      <c r="I81" s="1">
        <v>50000</v>
      </c>
      <c r="J81" s="1"/>
      <c r="K81" s="1"/>
      <c r="L81" s="1">
        <v>110000</v>
      </c>
      <c r="M81" s="1"/>
      <c r="N81" s="1"/>
      <c r="O81" s="1">
        <v>50000</v>
      </c>
      <c r="P81" s="1"/>
      <c r="Q81" s="1"/>
      <c r="R81" s="1">
        <v>50000</v>
      </c>
      <c r="S81" s="1"/>
      <c r="T81" s="1"/>
      <c r="U81" s="54">
        <f>R81+S81+T81</f>
        <v>50000</v>
      </c>
      <c r="V81" s="49"/>
      <c r="W81" s="49"/>
      <c r="X81" s="49"/>
      <c r="Y81" s="49"/>
      <c r="Z81" s="50"/>
      <c r="AA81" s="50"/>
      <c r="AB81" s="50"/>
      <c r="AC81" s="55"/>
    </row>
    <row r="82" spans="5:29" s="53" customFormat="1" ht="38.4" hidden="1" customHeight="1" thickBot="1" x14ac:dyDescent="0.35">
      <c r="E82" s="39" t="s">
        <v>17</v>
      </c>
      <c r="F82" s="56">
        <v>503</v>
      </c>
      <c r="G82" s="23" t="s">
        <v>20</v>
      </c>
      <c r="H82" s="1">
        <f t="shared" si="6"/>
        <v>2052500</v>
      </c>
      <c r="I82" s="1">
        <v>71040</v>
      </c>
      <c r="J82" s="1">
        <v>171040</v>
      </c>
      <c r="K82" s="1">
        <v>171040</v>
      </c>
      <c r="L82" s="1">
        <v>171040</v>
      </c>
      <c r="M82" s="1">
        <v>171040</v>
      </c>
      <c r="N82" s="1">
        <v>137852</v>
      </c>
      <c r="O82" s="1">
        <v>100642</v>
      </c>
      <c r="P82" s="1">
        <v>203802</v>
      </c>
      <c r="Q82" s="1">
        <v>271040</v>
      </c>
      <c r="R82" s="1">
        <v>148552</v>
      </c>
      <c r="S82" s="1">
        <v>213554</v>
      </c>
      <c r="T82" s="1">
        <v>221858</v>
      </c>
      <c r="U82" s="54">
        <f>R82+S82+T82</f>
        <v>583964</v>
      </c>
      <c r="V82" s="49"/>
      <c r="W82" s="49"/>
      <c r="X82" s="49"/>
      <c r="Y82" s="49"/>
      <c r="Z82" s="50"/>
      <c r="AA82" s="50"/>
      <c r="AB82" s="50"/>
      <c r="AC82" s="55"/>
    </row>
    <row r="83" spans="5:29" s="53" customFormat="1" ht="39.6" hidden="1" customHeight="1" thickBot="1" x14ac:dyDescent="0.35">
      <c r="E83" s="39" t="s">
        <v>17</v>
      </c>
      <c r="F83" s="56">
        <v>707</v>
      </c>
      <c r="G83" s="23" t="s">
        <v>20</v>
      </c>
      <c r="H83" s="1">
        <f>I83+J83+K83+L83+M83+N83+O83+Q83++P83+R83+S83+T83</f>
        <v>100000</v>
      </c>
      <c r="I83" s="1"/>
      <c r="J83" s="1"/>
      <c r="K83" s="1"/>
      <c r="L83" s="1"/>
      <c r="M83" s="1"/>
      <c r="N83" s="1"/>
      <c r="O83" s="1">
        <v>75000</v>
      </c>
      <c r="P83" s="1"/>
      <c r="Q83" s="1"/>
      <c r="R83" s="1">
        <v>25000</v>
      </c>
      <c r="S83" s="1"/>
      <c r="T83" s="1"/>
      <c r="U83" s="54">
        <f>R83+S83+T83</f>
        <v>25000</v>
      </c>
      <c r="V83" s="49"/>
      <c r="W83" s="49"/>
      <c r="X83" s="49"/>
      <c r="Y83" s="49"/>
      <c r="Z83" s="50"/>
      <c r="AA83" s="50"/>
      <c r="AB83" s="50"/>
      <c r="AC83" s="55"/>
    </row>
    <row r="84" spans="5:29" s="53" customFormat="1" ht="39.6" hidden="1" customHeight="1" thickBot="1" x14ac:dyDescent="0.35">
      <c r="E84" s="39" t="s">
        <v>17</v>
      </c>
      <c r="F84" s="56">
        <v>801</v>
      </c>
      <c r="G84" s="23" t="s">
        <v>20</v>
      </c>
      <c r="H84" s="1">
        <f t="shared" si="6"/>
        <v>4573600</v>
      </c>
      <c r="I84" s="1">
        <v>1035470</v>
      </c>
      <c r="J84" s="1"/>
      <c r="K84" s="1"/>
      <c r="L84" s="1">
        <v>1085912</v>
      </c>
      <c r="M84" s="1"/>
      <c r="N84" s="1"/>
      <c r="O84" s="1">
        <v>1143400</v>
      </c>
      <c r="P84" s="1"/>
      <c r="Q84" s="1"/>
      <c r="R84" s="1">
        <v>1143400</v>
      </c>
      <c r="S84" s="1">
        <v>57488</v>
      </c>
      <c r="T84" s="1">
        <v>107930</v>
      </c>
      <c r="U84" s="54">
        <f t="shared" si="7"/>
        <v>1308818</v>
      </c>
      <c r="V84" s="49"/>
      <c r="W84" s="49"/>
      <c r="X84" s="49"/>
      <c r="Y84" s="49"/>
      <c r="Z84" s="50"/>
      <c r="AA84" s="50"/>
      <c r="AB84" s="50"/>
      <c r="AC84" s="55"/>
    </row>
    <row r="85" spans="5:29" s="53" customFormat="1" ht="41.4" hidden="1" customHeight="1" thickBot="1" x14ac:dyDescent="0.35">
      <c r="E85" s="39" t="s">
        <v>17</v>
      </c>
      <c r="F85" s="56">
        <v>1101</v>
      </c>
      <c r="G85" s="23" t="s">
        <v>20</v>
      </c>
      <c r="H85" s="1">
        <f t="shared" si="6"/>
        <v>300200</v>
      </c>
      <c r="I85" s="1">
        <v>75050</v>
      </c>
      <c r="J85" s="1"/>
      <c r="K85" s="1"/>
      <c r="L85" s="1">
        <v>75050</v>
      </c>
      <c r="M85" s="1">
        <v>2090</v>
      </c>
      <c r="N85" s="1"/>
      <c r="O85" s="1">
        <v>72960</v>
      </c>
      <c r="P85" s="1"/>
      <c r="Q85" s="1"/>
      <c r="R85" s="1">
        <v>75050</v>
      </c>
      <c r="S85" s="1"/>
      <c r="T85" s="1"/>
      <c r="U85" s="54">
        <f t="shared" si="7"/>
        <v>75050</v>
      </c>
      <c r="V85" s="49"/>
      <c r="W85" s="49"/>
      <c r="X85" s="49"/>
      <c r="Y85" s="49"/>
      <c r="Z85" s="50"/>
      <c r="AA85" s="50"/>
      <c r="AB85" s="50"/>
      <c r="AC85" s="55"/>
    </row>
    <row r="86" spans="5:29" s="4" customFormat="1" ht="87" hidden="1" customHeight="1" thickBot="1" x14ac:dyDescent="0.35">
      <c r="E86" s="21" t="s">
        <v>100</v>
      </c>
      <c r="F86" s="22" t="s">
        <v>96</v>
      </c>
      <c r="G86" s="23"/>
      <c r="H86" s="1">
        <f>H70+H71+H72+H73+H75+H76+H78+H79+H80+H81+H82+H84+H85+H77+H74+H83</f>
        <v>15279300</v>
      </c>
      <c r="I86" s="1">
        <f t="shared" ref="I86:T86" si="8">I70+I71+I72+I73+I75+I76+I78+I79+I80+I81+I82+I84+I85+I77+I74+I83</f>
        <v>2490925</v>
      </c>
      <c r="J86" s="1">
        <f t="shared" si="8"/>
        <v>490800</v>
      </c>
      <c r="K86" s="1">
        <f t="shared" si="8"/>
        <v>494050</v>
      </c>
      <c r="L86" s="1">
        <f t="shared" si="8"/>
        <v>2833125</v>
      </c>
      <c r="M86" s="1">
        <f t="shared" si="8"/>
        <v>492800</v>
      </c>
      <c r="N86" s="1">
        <f t="shared" si="8"/>
        <v>494050</v>
      </c>
      <c r="O86" s="1">
        <f t="shared" si="8"/>
        <v>2833125</v>
      </c>
      <c r="P86" s="1">
        <f t="shared" si="8"/>
        <v>492800</v>
      </c>
      <c r="Q86" s="1">
        <f t="shared" si="8"/>
        <v>671350</v>
      </c>
      <c r="R86" s="1">
        <f t="shared" si="8"/>
        <v>2833125</v>
      </c>
      <c r="S86" s="1">
        <f t="shared" si="8"/>
        <v>492800</v>
      </c>
      <c r="T86" s="1">
        <f t="shared" si="8"/>
        <v>660350</v>
      </c>
      <c r="U86" s="24"/>
      <c r="V86" s="2"/>
      <c r="W86" s="2"/>
      <c r="X86" s="2"/>
      <c r="Y86" s="2"/>
      <c r="Z86" s="3"/>
      <c r="AA86" s="3"/>
      <c r="AB86" s="3"/>
    </row>
    <row r="87" spans="5:29" s="53" customFormat="1" ht="42" hidden="1" customHeight="1" thickBot="1" x14ac:dyDescent="0.35">
      <c r="E87" s="39" t="s">
        <v>17</v>
      </c>
      <c r="F87" s="23" t="s">
        <v>19</v>
      </c>
      <c r="G87" s="23" t="s">
        <v>18</v>
      </c>
      <c r="H87" s="1">
        <f>I87+J87+K87+L87+M87+N87+O87+Q87++P87+R87+S87+T87</f>
        <v>190400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>
        <v>190400</v>
      </c>
      <c r="U87" s="54">
        <f>R87+S87+T87</f>
        <v>190400</v>
      </c>
      <c r="V87" s="49"/>
      <c r="W87" s="49"/>
      <c r="X87" s="49"/>
      <c r="Y87" s="49"/>
      <c r="Z87" s="50"/>
      <c r="AA87" s="50"/>
      <c r="AB87" s="50"/>
      <c r="AC87" s="55"/>
    </row>
    <row r="88" spans="5:29" s="4" customFormat="1" ht="82.8" hidden="1" customHeight="1" thickBot="1" x14ac:dyDescent="0.35">
      <c r="E88" s="21" t="s">
        <v>99</v>
      </c>
      <c r="F88" s="22" t="s">
        <v>96</v>
      </c>
      <c r="G88" s="23"/>
      <c r="H88" s="1">
        <f>H87</f>
        <v>190400</v>
      </c>
      <c r="I88" s="1">
        <f t="shared" ref="I88:T88" si="9">I87</f>
        <v>0</v>
      </c>
      <c r="J88" s="1">
        <f t="shared" si="9"/>
        <v>0</v>
      </c>
      <c r="K88" s="1">
        <f t="shared" si="9"/>
        <v>0</v>
      </c>
      <c r="L88" s="1">
        <f t="shared" si="9"/>
        <v>0</v>
      </c>
      <c r="M88" s="1">
        <f t="shared" si="9"/>
        <v>0</v>
      </c>
      <c r="N88" s="1">
        <f t="shared" si="9"/>
        <v>0</v>
      </c>
      <c r="O88" s="1">
        <f t="shared" si="9"/>
        <v>0</v>
      </c>
      <c r="P88" s="1">
        <f t="shared" si="9"/>
        <v>0</v>
      </c>
      <c r="Q88" s="1">
        <f t="shared" si="9"/>
        <v>0</v>
      </c>
      <c r="R88" s="1">
        <f t="shared" si="9"/>
        <v>0</v>
      </c>
      <c r="S88" s="1">
        <f t="shared" si="9"/>
        <v>0</v>
      </c>
      <c r="T88" s="1">
        <f t="shared" si="9"/>
        <v>190400</v>
      </c>
      <c r="U88" s="24"/>
      <c r="V88" s="2"/>
      <c r="W88" s="2"/>
      <c r="X88" s="2"/>
      <c r="Y88" s="2"/>
      <c r="Z88" s="3"/>
      <c r="AA88" s="3"/>
      <c r="AB88" s="3"/>
    </row>
    <row r="89" spans="5:29" s="57" customFormat="1" ht="31.2" hidden="1" customHeight="1" thickBot="1" x14ac:dyDescent="0.35">
      <c r="E89" s="83" t="s">
        <v>65</v>
      </c>
      <c r="F89" s="83"/>
      <c r="G89" s="83"/>
      <c r="H89" s="58">
        <f>H88+H86</f>
        <v>15469700</v>
      </c>
      <c r="I89" s="58">
        <f t="shared" ref="I89:T89" si="10">I88+I86</f>
        <v>2490925</v>
      </c>
      <c r="J89" s="58">
        <f t="shared" si="10"/>
        <v>490800</v>
      </c>
      <c r="K89" s="58">
        <f t="shared" si="10"/>
        <v>494050</v>
      </c>
      <c r="L89" s="58">
        <f t="shared" si="10"/>
        <v>2833125</v>
      </c>
      <c r="M89" s="58">
        <f t="shared" si="10"/>
        <v>492800</v>
      </c>
      <c r="N89" s="58">
        <f t="shared" si="10"/>
        <v>494050</v>
      </c>
      <c r="O89" s="58">
        <f t="shared" si="10"/>
        <v>2833125</v>
      </c>
      <c r="P89" s="58">
        <f t="shared" si="10"/>
        <v>492800</v>
      </c>
      <c r="Q89" s="58">
        <f t="shared" si="10"/>
        <v>671350</v>
      </c>
      <c r="R89" s="58">
        <f t="shared" si="10"/>
        <v>2833125</v>
      </c>
      <c r="S89" s="58">
        <f t="shared" si="10"/>
        <v>492800</v>
      </c>
      <c r="T89" s="58">
        <f t="shared" si="10"/>
        <v>850750</v>
      </c>
      <c r="U89" s="58" t="e">
        <f>#REF!</f>
        <v>#REF!</v>
      </c>
      <c r="V89" s="59"/>
      <c r="W89" s="59"/>
      <c r="X89" s="59"/>
      <c r="Y89" s="59"/>
      <c r="Z89" s="60"/>
      <c r="AA89" s="60"/>
      <c r="AB89" s="60"/>
    </row>
    <row r="90" spans="5:29" s="57" customFormat="1" ht="31.2" hidden="1" customHeight="1" thickBot="1" x14ac:dyDescent="0.35">
      <c r="E90" s="83" t="s">
        <v>101</v>
      </c>
      <c r="F90" s="83"/>
      <c r="G90" s="83"/>
      <c r="H90" s="58">
        <f>H66</f>
        <v>15469700</v>
      </c>
      <c r="I90" s="58">
        <f t="shared" ref="I90:T90" si="11">I66</f>
        <v>2490925</v>
      </c>
      <c r="J90" s="58">
        <f t="shared" si="11"/>
        <v>490800</v>
      </c>
      <c r="K90" s="58">
        <f t="shared" si="11"/>
        <v>494050</v>
      </c>
      <c r="L90" s="58">
        <f t="shared" si="11"/>
        <v>2833125</v>
      </c>
      <c r="M90" s="58">
        <f t="shared" si="11"/>
        <v>492800</v>
      </c>
      <c r="N90" s="58">
        <f t="shared" si="11"/>
        <v>494050</v>
      </c>
      <c r="O90" s="58">
        <f t="shared" si="11"/>
        <v>2833125</v>
      </c>
      <c r="P90" s="58">
        <f t="shared" si="11"/>
        <v>492800</v>
      </c>
      <c r="Q90" s="58">
        <f t="shared" si="11"/>
        <v>671350</v>
      </c>
      <c r="R90" s="58">
        <f t="shared" si="11"/>
        <v>2833125</v>
      </c>
      <c r="S90" s="58">
        <f t="shared" si="11"/>
        <v>492800</v>
      </c>
      <c r="T90" s="58">
        <f t="shared" si="11"/>
        <v>850750</v>
      </c>
      <c r="U90" s="58"/>
      <c r="V90" s="59"/>
      <c r="W90" s="59"/>
      <c r="X90" s="59"/>
      <c r="Y90" s="59"/>
      <c r="Z90" s="60"/>
      <c r="AA90" s="60"/>
      <c r="AB90" s="60"/>
    </row>
    <row r="91" spans="5:29" s="57" customFormat="1" ht="31.2" hidden="1" customHeight="1" thickBot="1" x14ac:dyDescent="0.35">
      <c r="E91" s="77"/>
      <c r="F91" s="77"/>
      <c r="G91" s="77"/>
      <c r="H91" s="58">
        <f>H89-H90</f>
        <v>0</v>
      </c>
      <c r="I91" s="58">
        <f t="shared" ref="I91:T91" si="12">I89-I90</f>
        <v>0</v>
      </c>
      <c r="J91" s="58">
        <f t="shared" si="12"/>
        <v>0</v>
      </c>
      <c r="K91" s="58">
        <f t="shared" si="12"/>
        <v>0</v>
      </c>
      <c r="L91" s="58">
        <f t="shared" si="12"/>
        <v>0</v>
      </c>
      <c r="M91" s="58">
        <f t="shared" si="12"/>
        <v>0</v>
      </c>
      <c r="N91" s="58">
        <f t="shared" si="12"/>
        <v>0</v>
      </c>
      <c r="O91" s="58">
        <f t="shared" si="12"/>
        <v>0</v>
      </c>
      <c r="P91" s="58">
        <f t="shared" si="12"/>
        <v>0</v>
      </c>
      <c r="Q91" s="58">
        <f t="shared" si="12"/>
        <v>0</v>
      </c>
      <c r="R91" s="58">
        <f t="shared" si="12"/>
        <v>0</v>
      </c>
      <c r="S91" s="58">
        <f t="shared" si="12"/>
        <v>0</v>
      </c>
      <c r="T91" s="58">
        <f t="shared" si="12"/>
        <v>0</v>
      </c>
      <c r="U91" s="58"/>
      <c r="V91" s="59"/>
      <c r="W91" s="59"/>
      <c r="X91" s="59"/>
      <c r="Y91" s="59"/>
      <c r="Z91" s="60"/>
      <c r="AA91" s="60"/>
      <c r="AB91" s="60"/>
    </row>
    <row r="92" spans="5:29" s="53" customFormat="1" ht="29.85" hidden="1" customHeight="1" thickBot="1" x14ac:dyDescent="0.35">
      <c r="E92" s="85" t="s">
        <v>66</v>
      </c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49"/>
      <c r="W92" s="49"/>
      <c r="X92" s="49"/>
      <c r="Y92" s="49"/>
      <c r="Z92" s="50"/>
      <c r="AA92" s="50"/>
      <c r="AB92" s="51"/>
      <c r="AC92" s="52"/>
    </row>
    <row r="93" spans="5:29" s="53" customFormat="1" ht="29.85" hidden="1" customHeight="1" thickBot="1" x14ac:dyDescent="0.35"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49"/>
      <c r="W93" s="49"/>
      <c r="X93" s="49"/>
      <c r="Y93" s="49"/>
      <c r="Z93" s="50"/>
      <c r="AA93" s="50"/>
      <c r="AB93" s="50"/>
    </row>
    <row r="94" spans="5:29" s="4" customFormat="1" ht="42.6" hidden="1" customHeight="1" thickBot="1" x14ac:dyDescent="0.35">
      <c r="E94" s="21" t="s">
        <v>59</v>
      </c>
      <c r="F94" s="22" t="s">
        <v>96</v>
      </c>
      <c r="G94" s="23"/>
      <c r="H94" s="1">
        <f t="shared" ref="H94:T94" si="13">H93</f>
        <v>0</v>
      </c>
      <c r="I94" s="1">
        <f t="shared" si="13"/>
        <v>0</v>
      </c>
      <c r="J94" s="1">
        <f t="shared" si="13"/>
        <v>0</v>
      </c>
      <c r="K94" s="1">
        <f t="shared" si="13"/>
        <v>0</v>
      </c>
      <c r="L94" s="1">
        <f t="shared" si="13"/>
        <v>0</v>
      </c>
      <c r="M94" s="1">
        <f t="shared" si="13"/>
        <v>0</v>
      </c>
      <c r="N94" s="1">
        <f t="shared" si="13"/>
        <v>0</v>
      </c>
      <c r="O94" s="1">
        <f t="shared" si="13"/>
        <v>0</v>
      </c>
      <c r="P94" s="1">
        <f t="shared" si="13"/>
        <v>0</v>
      </c>
      <c r="Q94" s="1">
        <f t="shared" si="13"/>
        <v>0</v>
      </c>
      <c r="R94" s="1">
        <f t="shared" si="13"/>
        <v>0</v>
      </c>
      <c r="S94" s="1">
        <f t="shared" si="13"/>
        <v>0</v>
      </c>
      <c r="T94" s="1">
        <f t="shared" si="13"/>
        <v>0</v>
      </c>
      <c r="U94" s="24"/>
      <c r="V94" s="2"/>
      <c r="W94" s="2"/>
      <c r="X94" s="2"/>
      <c r="Y94" s="2"/>
      <c r="Z94" s="3"/>
      <c r="AA94" s="3"/>
      <c r="AB94" s="3"/>
    </row>
    <row r="95" spans="5:29" s="4" customFormat="1" ht="15.9" hidden="1" customHeight="1" x14ac:dyDescent="0.3">
      <c r="E95" s="5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 t="e">
        <f>U89-#REF!</f>
        <v>#REF!</v>
      </c>
    </row>
    <row r="96" spans="5:29" s="4" customFormat="1" ht="15.9" hidden="1" customHeight="1" x14ac:dyDescent="0.3">
      <c r="E96" s="5" t="s">
        <v>67</v>
      </c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 t="e">
        <f>U92-#REF!</f>
        <v>#REF!</v>
      </c>
    </row>
    <row r="97" spans="5:27" s="4" customFormat="1" ht="15.9" hidden="1" customHeight="1" x14ac:dyDescent="0.3">
      <c r="E97" s="5" t="s">
        <v>68</v>
      </c>
      <c r="G97" s="6"/>
      <c r="H97" s="81"/>
      <c r="I97" s="61"/>
      <c r="J97" s="61"/>
      <c r="K97" s="61" t="s">
        <v>69</v>
      </c>
      <c r="L97" s="61"/>
      <c r="X97" s="62"/>
    </row>
    <row r="98" spans="5:27" s="4" customFormat="1" ht="15.9" hidden="1" customHeight="1" x14ac:dyDescent="0.3">
      <c r="E98" s="5"/>
      <c r="G98" s="6"/>
      <c r="H98" s="4" t="s">
        <v>70</v>
      </c>
    </row>
    <row r="99" spans="5:27" s="4" customFormat="1" ht="15.9" customHeight="1" x14ac:dyDescent="0.3">
      <c r="E99" s="5"/>
      <c r="G99" s="6"/>
      <c r="H99" s="7"/>
    </row>
    <row r="100" spans="5:27" s="4" customFormat="1" ht="12.75" hidden="1" customHeight="1" x14ac:dyDescent="0.3">
      <c r="E100" s="5" t="s">
        <v>71</v>
      </c>
      <c r="F100" s="4" t="s">
        <v>71</v>
      </c>
      <c r="G100" s="6" t="s">
        <v>71</v>
      </c>
      <c r="H100" s="7" t="s">
        <v>71</v>
      </c>
    </row>
    <row r="101" spans="5:27" s="4" customFormat="1" ht="12.75" hidden="1" customHeight="1" x14ac:dyDescent="0.3">
      <c r="E101" s="5" t="s">
        <v>72</v>
      </c>
      <c r="F101" s="4" t="s">
        <v>72</v>
      </c>
      <c r="G101" s="6" t="s">
        <v>72</v>
      </c>
      <c r="H101" s="7" t="s">
        <v>72</v>
      </c>
    </row>
    <row r="102" spans="5:27" s="4" customFormat="1" ht="12.75" hidden="1" customHeight="1" x14ac:dyDescent="0.3">
      <c r="E102" s="5" t="s">
        <v>73</v>
      </c>
      <c r="F102" s="4" t="s">
        <v>73</v>
      </c>
      <c r="G102" s="6" t="s">
        <v>73</v>
      </c>
      <c r="H102" s="7" t="s">
        <v>73</v>
      </c>
    </row>
    <row r="103" spans="5:27" s="4" customFormat="1" ht="12.75" hidden="1" customHeight="1" x14ac:dyDescent="0.3">
      <c r="E103" s="5" t="s">
        <v>72</v>
      </c>
      <c r="F103" s="4" t="s">
        <v>72</v>
      </c>
      <c r="G103" s="6" t="s">
        <v>72</v>
      </c>
      <c r="H103" s="7" t="s">
        <v>72</v>
      </c>
    </row>
    <row r="104" spans="5:27" s="4" customFormat="1" ht="15.6" x14ac:dyDescent="0.3">
      <c r="E104" s="5"/>
      <c r="G104" s="6"/>
      <c r="H104" s="7"/>
      <c r="O104" s="8" t="s">
        <v>21</v>
      </c>
      <c r="P104" s="8"/>
      <c r="Q104" s="8"/>
      <c r="R104" s="8"/>
      <c r="S104" s="8"/>
      <c r="T104" s="8"/>
      <c r="U104" s="8"/>
    </row>
    <row r="105" spans="5:27" s="4" customFormat="1" ht="57.6" customHeight="1" x14ac:dyDescent="0.3">
      <c r="E105" s="5"/>
      <c r="G105" s="6"/>
      <c r="H105" s="7"/>
      <c r="L105" s="97" t="s">
        <v>113</v>
      </c>
      <c r="M105" s="97"/>
      <c r="N105" s="97"/>
      <c r="O105" s="97"/>
      <c r="P105" s="97"/>
      <c r="Q105" s="97"/>
      <c r="R105" s="97"/>
      <c r="S105" s="97"/>
      <c r="T105" s="97"/>
      <c r="U105" s="97"/>
      <c r="AA105" s="8" t="s">
        <v>22</v>
      </c>
    </row>
    <row r="106" spans="5:27" s="4" customFormat="1" ht="15.6" hidden="1" x14ac:dyDescent="0.3">
      <c r="E106" s="5"/>
      <c r="F106" s="8"/>
      <c r="G106" s="9"/>
      <c r="H106" s="80"/>
      <c r="X106" s="4" t="s">
        <v>23</v>
      </c>
    </row>
    <row r="107" spans="5:27" s="4" customFormat="1" ht="12.6" customHeight="1" x14ac:dyDescent="0.3">
      <c r="E107" s="5"/>
      <c r="F107" s="8"/>
      <c r="G107" s="9"/>
      <c r="H107" s="80"/>
      <c r="L107" s="10"/>
    </row>
    <row r="108" spans="5:27" s="4" customFormat="1" ht="21" customHeight="1" x14ac:dyDescent="0.3">
      <c r="E108" s="5"/>
      <c r="K108" s="90"/>
      <c r="L108" s="90"/>
      <c r="M108" s="90"/>
      <c r="N108" s="90"/>
      <c r="P108" s="90" t="s">
        <v>24</v>
      </c>
      <c r="Q108" s="90"/>
      <c r="R108" s="90"/>
      <c r="S108" s="90"/>
    </row>
    <row r="109" spans="5:27" s="4" customFormat="1" ht="42" customHeight="1" x14ac:dyDescent="0.3">
      <c r="E109" s="5"/>
      <c r="K109" s="97"/>
      <c r="L109" s="97"/>
      <c r="M109" s="97"/>
      <c r="N109" s="97"/>
      <c r="P109" s="97" t="s">
        <v>15</v>
      </c>
      <c r="Q109" s="97"/>
      <c r="R109" s="97"/>
      <c r="S109" s="97"/>
    </row>
    <row r="110" spans="5:27" s="4" customFormat="1" ht="21" customHeight="1" x14ac:dyDescent="0.3">
      <c r="E110" s="5"/>
      <c r="K110" s="5"/>
      <c r="L110" s="5"/>
      <c r="P110" s="5"/>
      <c r="R110" s="8"/>
    </row>
    <row r="111" spans="5:27" s="4" customFormat="1" ht="21" customHeight="1" x14ac:dyDescent="0.3">
      <c r="E111" s="5"/>
      <c r="K111" s="90"/>
      <c r="L111" s="90"/>
      <c r="M111" s="90"/>
      <c r="N111" s="90"/>
      <c r="P111" s="90" t="s">
        <v>74</v>
      </c>
      <c r="Q111" s="90"/>
      <c r="R111" s="90"/>
      <c r="S111" s="90"/>
    </row>
    <row r="112" spans="5:27" s="4" customFormat="1" ht="21" customHeight="1" x14ac:dyDescent="0.3">
      <c r="E112" s="5"/>
      <c r="K112" s="5"/>
      <c r="M112" s="5"/>
      <c r="N112" s="5"/>
      <c r="P112" s="5" t="s">
        <v>25</v>
      </c>
      <c r="R112" s="8"/>
    </row>
    <row r="113" spans="1:29" s="4" customFormat="1" ht="21" customHeight="1" x14ac:dyDescent="0.3">
      <c r="E113" s="5"/>
      <c r="K113" s="11"/>
      <c r="M113" s="8"/>
      <c r="N113" s="8"/>
      <c r="P113" s="11" t="s">
        <v>26</v>
      </c>
      <c r="R113" s="8"/>
    </row>
    <row r="114" spans="1:29" s="4" customFormat="1" ht="15.6" hidden="1" x14ac:dyDescent="0.3">
      <c r="E114" s="5"/>
      <c r="F114" s="8"/>
      <c r="G114" s="9"/>
      <c r="H114" s="80"/>
    </row>
    <row r="115" spans="1:29" s="4" customFormat="1" ht="17.399999999999999" x14ac:dyDescent="0.3">
      <c r="E115" s="91" t="s">
        <v>123</v>
      </c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</row>
    <row r="116" spans="1:29" s="4" customFormat="1" ht="12.75" hidden="1" customHeight="1" x14ac:dyDescent="0.3">
      <c r="E116" s="5"/>
      <c r="G116" s="6"/>
      <c r="H116" s="7"/>
      <c r="N116" s="12"/>
      <c r="O116" s="12"/>
      <c r="P116" s="12"/>
      <c r="Q116" s="12"/>
      <c r="R116" s="12"/>
      <c r="S116" s="12"/>
      <c r="T116" s="12"/>
      <c r="U116" s="12"/>
    </row>
    <row r="117" spans="1:29" s="4" customFormat="1" ht="15.75" hidden="1" customHeight="1" x14ac:dyDescent="0.3">
      <c r="E117" s="13"/>
      <c r="G117" s="6"/>
      <c r="H117" s="7"/>
      <c r="N117" s="12"/>
      <c r="O117" s="12"/>
      <c r="P117" s="12"/>
      <c r="Q117" s="12"/>
      <c r="R117" s="12"/>
      <c r="S117" s="12"/>
      <c r="T117" s="12"/>
      <c r="U117" s="12"/>
    </row>
    <row r="118" spans="1:29" s="4" customFormat="1" ht="16.2" thickBot="1" x14ac:dyDescent="0.35">
      <c r="E118" s="92"/>
      <c r="F118" s="92"/>
      <c r="G118" s="92"/>
      <c r="H118" s="92"/>
      <c r="I118" s="92"/>
      <c r="J118" s="92"/>
      <c r="K118" s="92"/>
      <c r="R118" s="4" t="s">
        <v>27</v>
      </c>
    </row>
    <row r="119" spans="1:29" s="4" customFormat="1" ht="30.6" customHeight="1" thickBot="1" x14ac:dyDescent="0.35">
      <c r="E119" s="93" t="s">
        <v>28</v>
      </c>
      <c r="F119" s="94" t="s">
        <v>29</v>
      </c>
      <c r="G119" s="95" t="s">
        <v>1</v>
      </c>
      <c r="H119" s="96" t="s">
        <v>2</v>
      </c>
      <c r="I119" s="94" t="s">
        <v>30</v>
      </c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14"/>
      <c r="W119" s="14"/>
      <c r="X119" s="14"/>
      <c r="Y119" s="15"/>
      <c r="Z119" s="87" t="s">
        <v>31</v>
      </c>
      <c r="AA119" s="87" t="s">
        <v>32</v>
      </c>
      <c r="AB119" s="88" t="s">
        <v>33</v>
      </c>
      <c r="AC119" s="16"/>
    </row>
    <row r="120" spans="1:29" s="4" customFormat="1" ht="20.25" customHeight="1" thickBot="1" x14ac:dyDescent="0.35">
      <c r="E120" s="93"/>
      <c r="F120" s="94"/>
      <c r="G120" s="95"/>
      <c r="H120" s="96"/>
      <c r="I120" s="89" t="s">
        <v>3</v>
      </c>
      <c r="J120" s="89" t="s">
        <v>4</v>
      </c>
      <c r="K120" s="89" t="s">
        <v>5</v>
      </c>
      <c r="L120" s="89" t="s">
        <v>6</v>
      </c>
      <c r="M120" s="89" t="s">
        <v>7</v>
      </c>
      <c r="N120" s="89" t="s">
        <v>8</v>
      </c>
      <c r="O120" s="89" t="s">
        <v>9</v>
      </c>
      <c r="P120" s="89" t="s">
        <v>10</v>
      </c>
      <c r="Q120" s="89" t="s">
        <v>11</v>
      </c>
      <c r="R120" s="89" t="s">
        <v>12</v>
      </c>
      <c r="S120" s="89" t="s">
        <v>13</v>
      </c>
      <c r="T120" s="89" t="s">
        <v>14</v>
      </c>
      <c r="U120" s="89" t="s">
        <v>34</v>
      </c>
      <c r="V120" s="17" t="s">
        <v>35</v>
      </c>
      <c r="W120" s="18" t="s">
        <v>36</v>
      </c>
      <c r="X120" s="18" t="s">
        <v>37</v>
      </c>
      <c r="Y120" s="18" t="s">
        <v>38</v>
      </c>
      <c r="Z120" s="87"/>
      <c r="AA120" s="87"/>
      <c r="AB120" s="87"/>
    </row>
    <row r="121" spans="1:29" s="4" customFormat="1" ht="88.8" customHeight="1" thickBot="1" x14ac:dyDescent="0.35">
      <c r="E121" s="93"/>
      <c r="F121" s="94"/>
      <c r="G121" s="95"/>
      <c r="H121" s="96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19"/>
      <c r="W121" s="20"/>
      <c r="X121" s="20"/>
      <c r="Y121" s="20"/>
      <c r="Z121" s="87"/>
      <c r="AA121" s="87"/>
      <c r="AB121" s="87"/>
    </row>
    <row r="122" spans="1:29" s="4" customFormat="1" ht="12.75" hidden="1" customHeight="1" x14ac:dyDescent="0.3">
      <c r="E122" s="21" t="s">
        <v>17</v>
      </c>
      <c r="F122" s="22" t="s">
        <v>17</v>
      </c>
      <c r="G122" s="23" t="s">
        <v>17</v>
      </c>
      <c r="H122" s="24" t="s">
        <v>17</v>
      </c>
      <c r="I122" s="23"/>
      <c r="J122" s="23"/>
      <c r="K122" s="23"/>
      <c r="L122" s="23"/>
      <c r="M122" s="22"/>
      <c r="N122" s="23"/>
      <c r="O122" s="23"/>
      <c r="P122" s="23"/>
      <c r="Q122" s="23"/>
      <c r="R122" s="23"/>
      <c r="S122" s="23"/>
      <c r="T122" s="23"/>
      <c r="U122" s="23"/>
      <c r="V122" s="2">
        <v>0</v>
      </c>
      <c r="W122" s="25">
        <v>0</v>
      </c>
      <c r="X122" s="2">
        <v>0</v>
      </c>
      <c r="Y122" s="2">
        <v>-11087.06</v>
      </c>
      <c r="Z122" s="3" t="s">
        <v>39</v>
      </c>
      <c r="AA122" s="3" t="s">
        <v>40</v>
      </c>
      <c r="AB122" s="3" t="s">
        <v>41</v>
      </c>
    </row>
    <row r="123" spans="1:29" s="4" customFormat="1" ht="12.75" hidden="1" customHeight="1" x14ac:dyDescent="0.3">
      <c r="E123" s="21" t="s">
        <v>17</v>
      </c>
      <c r="F123" s="22" t="s">
        <v>17</v>
      </c>
      <c r="G123" s="23" t="s">
        <v>17</v>
      </c>
      <c r="H123" s="24" t="s">
        <v>17</v>
      </c>
      <c r="I123" s="23"/>
      <c r="J123" s="23"/>
      <c r="K123" s="23"/>
      <c r="L123" s="23"/>
      <c r="M123" s="22"/>
      <c r="N123" s="23"/>
      <c r="O123" s="23"/>
      <c r="P123" s="23"/>
      <c r="Q123" s="23"/>
      <c r="R123" s="23"/>
      <c r="S123" s="23"/>
      <c r="T123" s="23"/>
      <c r="U123" s="23"/>
      <c r="V123" s="2">
        <v>0</v>
      </c>
      <c r="W123" s="25">
        <v>0</v>
      </c>
      <c r="X123" s="2">
        <v>0</v>
      </c>
      <c r="Y123" s="2">
        <v>-2882.63</v>
      </c>
      <c r="Z123" s="3" t="s">
        <v>39</v>
      </c>
      <c r="AA123" s="3" t="s">
        <v>40</v>
      </c>
      <c r="AB123" s="3" t="s">
        <v>42</v>
      </c>
    </row>
    <row r="124" spans="1:29" s="4" customFormat="1" ht="12.75" hidden="1" customHeight="1" x14ac:dyDescent="0.3">
      <c r="E124" s="21" t="s">
        <v>17</v>
      </c>
      <c r="F124" s="22" t="s">
        <v>17</v>
      </c>
      <c r="G124" s="23" t="s">
        <v>17</v>
      </c>
      <c r="H124" s="24" t="s">
        <v>17</v>
      </c>
      <c r="I124" s="23"/>
      <c r="J124" s="23"/>
      <c r="K124" s="23"/>
      <c r="L124" s="23"/>
      <c r="M124" s="22"/>
      <c r="N124" s="23"/>
      <c r="O124" s="23"/>
      <c r="P124" s="23"/>
      <c r="Q124" s="23"/>
      <c r="R124" s="23"/>
      <c r="S124" s="23"/>
      <c r="T124" s="23"/>
      <c r="U124" s="23"/>
      <c r="V124" s="2">
        <v>0</v>
      </c>
      <c r="W124" s="25">
        <v>0</v>
      </c>
      <c r="X124" s="2">
        <v>0</v>
      </c>
      <c r="Y124" s="2">
        <v>13969.69</v>
      </c>
      <c r="Z124" s="3" t="s">
        <v>39</v>
      </c>
      <c r="AA124" s="3" t="s">
        <v>40</v>
      </c>
      <c r="AB124" s="3" t="s">
        <v>43</v>
      </c>
    </row>
    <row r="125" spans="1:29" s="4" customFormat="1" ht="12.75" hidden="1" customHeight="1" x14ac:dyDescent="0.3">
      <c r="E125" s="21" t="s">
        <v>17</v>
      </c>
      <c r="F125" s="22" t="s">
        <v>17</v>
      </c>
      <c r="G125" s="23" t="s">
        <v>17</v>
      </c>
      <c r="H125" s="24" t="s">
        <v>17</v>
      </c>
      <c r="I125" s="23"/>
      <c r="J125" s="23"/>
      <c r="K125" s="23"/>
      <c r="L125" s="23"/>
      <c r="M125" s="22"/>
      <c r="N125" s="23"/>
      <c r="O125" s="23"/>
      <c r="P125" s="23"/>
      <c r="Q125" s="23"/>
      <c r="R125" s="23"/>
      <c r="S125" s="23"/>
      <c r="T125" s="23"/>
      <c r="U125" s="23"/>
      <c r="V125" s="2">
        <v>0</v>
      </c>
      <c r="W125" s="2">
        <v>0</v>
      </c>
      <c r="X125" s="2">
        <v>-629.13</v>
      </c>
      <c r="Y125" s="2">
        <v>-3150</v>
      </c>
      <c r="Z125" s="3" t="s">
        <v>39</v>
      </c>
      <c r="AA125" s="3" t="s">
        <v>40</v>
      </c>
      <c r="AB125" s="3" t="s">
        <v>44</v>
      </c>
    </row>
    <row r="126" spans="1:29" s="4" customFormat="1" ht="12.75" hidden="1" customHeight="1" x14ac:dyDescent="0.3">
      <c r="E126" s="21" t="s">
        <v>17</v>
      </c>
      <c r="F126" s="22" t="s">
        <v>17</v>
      </c>
      <c r="G126" s="23" t="s">
        <v>17</v>
      </c>
      <c r="H126" s="24" t="s">
        <v>17</v>
      </c>
      <c r="I126" s="23"/>
      <c r="J126" s="23"/>
      <c r="K126" s="23"/>
      <c r="L126" s="23"/>
      <c r="M126" s="22"/>
      <c r="N126" s="23"/>
      <c r="O126" s="23"/>
      <c r="P126" s="23"/>
      <c r="Q126" s="23"/>
      <c r="R126" s="23"/>
      <c r="S126" s="23"/>
      <c r="T126" s="23"/>
      <c r="U126" s="23"/>
      <c r="V126" s="2">
        <v>0</v>
      </c>
      <c r="W126" s="2">
        <v>0</v>
      </c>
      <c r="X126" s="2">
        <v>629.13</v>
      </c>
      <c r="Y126" s="2">
        <v>3150</v>
      </c>
      <c r="Z126" s="3" t="s">
        <v>39</v>
      </c>
      <c r="AA126" s="3" t="s">
        <v>40</v>
      </c>
      <c r="AB126" s="3" t="s">
        <v>44</v>
      </c>
    </row>
    <row r="127" spans="1:29" s="4" customFormat="1" ht="12.75" hidden="1" customHeight="1" x14ac:dyDescent="0.3">
      <c r="E127" s="21" t="s">
        <v>17</v>
      </c>
      <c r="F127" s="22" t="s">
        <v>17</v>
      </c>
      <c r="G127" s="23" t="s">
        <v>17</v>
      </c>
      <c r="H127" s="24" t="s">
        <v>17</v>
      </c>
      <c r="I127" s="23"/>
      <c r="J127" s="23"/>
      <c r="K127" s="23"/>
      <c r="L127" s="23"/>
      <c r="M127" s="22"/>
      <c r="N127" s="23"/>
      <c r="O127" s="23"/>
      <c r="P127" s="23"/>
      <c r="Q127" s="23"/>
      <c r="R127" s="23"/>
      <c r="S127" s="23"/>
      <c r="T127" s="23"/>
      <c r="U127" s="23"/>
      <c r="V127" s="2">
        <v>0</v>
      </c>
      <c r="W127" s="2">
        <v>0</v>
      </c>
      <c r="X127" s="2">
        <v>0</v>
      </c>
      <c r="Y127" s="2">
        <v>3200</v>
      </c>
      <c r="Z127" s="3" t="s">
        <v>39</v>
      </c>
      <c r="AA127" s="3" t="s">
        <v>40</v>
      </c>
      <c r="AB127" s="3" t="s">
        <v>45</v>
      </c>
    </row>
    <row r="128" spans="1:29" s="4" customFormat="1" ht="25.8" customHeight="1" thickBot="1" x14ac:dyDescent="0.35">
      <c r="A128" s="11"/>
      <c r="B128" s="11"/>
      <c r="C128" s="11"/>
      <c r="D128" s="11"/>
      <c r="E128" s="26" t="s">
        <v>46</v>
      </c>
      <c r="F128" s="22" t="s">
        <v>96</v>
      </c>
      <c r="G128" s="23"/>
      <c r="H128" s="24"/>
      <c r="I128" s="23"/>
      <c r="J128" s="23"/>
      <c r="K128" s="23"/>
      <c r="L128" s="23"/>
      <c r="M128" s="22"/>
      <c r="N128" s="23"/>
      <c r="O128" s="23"/>
      <c r="P128" s="23"/>
      <c r="Q128" s="23"/>
      <c r="R128" s="23"/>
      <c r="S128" s="23"/>
      <c r="T128" s="23"/>
      <c r="U128" s="23"/>
      <c r="V128" s="2"/>
      <c r="W128" s="2"/>
      <c r="X128" s="2"/>
      <c r="Y128" s="2"/>
      <c r="Z128" s="3"/>
      <c r="AA128" s="3"/>
      <c r="AB128" s="3"/>
    </row>
    <row r="129" spans="1:29" s="4" customFormat="1" ht="12.75" hidden="1" customHeight="1" x14ac:dyDescent="0.3">
      <c r="A129" s="11"/>
      <c r="B129" s="11"/>
      <c r="C129" s="11"/>
      <c r="D129" s="11"/>
      <c r="E129" s="27" t="s">
        <v>47</v>
      </c>
      <c r="F129" s="22"/>
      <c r="G129" s="23"/>
      <c r="H129" s="24"/>
      <c r="I129" s="23"/>
      <c r="J129" s="23"/>
      <c r="K129" s="23"/>
      <c r="L129" s="23"/>
      <c r="M129" s="22"/>
      <c r="N129" s="23"/>
      <c r="O129" s="23"/>
      <c r="P129" s="23"/>
      <c r="Q129" s="23"/>
      <c r="R129" s="23"/>
      <c r="S129" s="23"/>
      <c r="T129" s="23"/>
      <c r="U129" s="23"/>
      <c r="V129" s="2"/>
      <c r="W129" s="2"/>
      <c r="X129" s="2"/>
      <c r="Y129" s="2"/>
      <c r="Z129" s="3"/>
      <c r="AA129" s="3"/>
      <c r="AB129" s="3"/>
    </row>
    <row r="130" spans="1:29" s="32" customFormat="1" ht="21" customHeight="1" thickBot="1" x14ac:dyDescent="0.35">
      <c r="A130" s="28"/>
      <c r="B130" s="28"/>
      <c r="C130" s="28"/>
      <c r="D130" s="28"/>
      <c r="E130" s="78" t="s">
        <v>47</v>
      </c>
      <c r="F130" s="22" t="s">
        <v>96</v>
      </c>
      <c r="G130" s="23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30"/>
      <c r="W130" s="30"/>
      <c r="X130" s="30"/>
      <c r="Y130" s="30"/>
      <c r="Z130" s="31"/>
      <c r="AA130" s="31"/>
      <c r="AB130" s="31"/>
    </row>
    <row r="131" spans="1:29" s="4" customFormat="1" ht="12.75" hidden="1" customHeight="1" x14ac:dyDescent="0.3">
      <c r="E131" s="21"/>
      <c r="F131" s="22" t="s">
        <v>96</v>
      </c>
      <c r="G131" s="23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"/>
      <c r="W131" s="2"/>
      <c r="X131" s="2"/>
      <c r="Y131" s="2"/>
      <c r="Z131" s="3"/>
      <c r="AA131" s="3"/>
      <c r="AB131" s="3"/>
    </row>
    <row r="132" spans="1:29" s="4" customFormat="1" ht="16.8" customHeight="1" thickBot="1" x14ac:dyDescent="0.35">
      <c r="E132" s="33" t="s">
        <v>48</v>
      </c>
      <c r="F132" s="22" t="s">
        <v>96</v>
      </c>
      <c r="G132" s="2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"/>
      <c r="W132" s="2"/>
      <c r="X132" s="2"/>
      <c r="Y132" s="2"/>
      <c r="Z132" s="3"/>
      <c r="AA132" s="3"/>
      <c r="AB132" s="3"/>
    </row>
    <row r="133" spans="1:29" s="4" customFormat="1" ht="12.75" hidden="1" customHeight="1" x14ac:dyDescent="0.3">
      <c r="E133" s="21"/>
      <c r="F133" s="22" t="s">
        <v>96</v>
      </c>
      <c r="G133" s="2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"/>
      <c r="W133" s="2"/>
      <c r="X133" s="2"/>
      <c r="Y133" s="2"/>
      <c r="Z133" s="3"/>
      <c r="AA133" s="3"/>
      <c r="AB133" s="3"/>
    </row>
    <row r="134" spans="1:29" s="4" customFormat="1" ht="12.75" hidden="1" customHeight="1" x14ac:dyDescent="0.3">
      <c r="E134" s="21"/>
      <c r="F134" s="22" t="s">
        <v>96</v>
      </c>
      <c r="G134" s="23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"/>
      <c r="W134" s="2"/>
      <c r="X134" s="2"/>
      <c r="Y134" s="2"/>
      <c r="Z134" s="3"/>
      <c r="AA134" s="3"/>
      <c r="AB134" s="3"/>
    </row>
    <row r="135" spans="1:29" s="4" customFormat="1" ht="12.75" hidden="1" customHeight="1" x14ac:dyDescent="0.3">
      <c r="E135" s="21"/>
      <c r="F135" s="22" t="s">
        <v>96</v>
      </c>
      <c r="G135" s="23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"/>
      <c r="W135" s="2"/>
      <c r="X135" s="2"/>
      <c r="Y135" s="2"/>
      <c r="Z135" s="3"/>
      <c r="AA135" s="3"/>
      <c r="AB135" s="3"/>
    </row>
    <row r="136" spans="1:29" s="4" customFormat="1" ht="12.75" hidden="1" customHeight="1" x14ac:dyDescent="0.3">
      <c r="E136" s="21"/>
      <c r="F136" s="22" t="s">
        <v>96</v>
      </c>
      <c r="G136" s="23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"/>
      <c r="W136" s="2"/>
      <c r="X136" s="2"/>
      <c r="Y136" s="2"/>
      <c r="Z136" s="3"/>
      <c r="AA136" s="3"/>
      <c r="AB136" s="3"/>
    </row>
    <row r="137" spans="1:29" s="4" customFormat="1" ht="18" customHeight="1" thickBot="1" x14ac:dyDescent="0.35">
      <c r="E137" s="33" t="s">
        <v>49</v>
      </c>
      <c r="F137" s="22" t="s">
        <v>96</v>
      </c>
      <c r="G137" s="23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"/>
      <c r="W137" s="2"/>
      <c r="X137" s="2"/>
      <c r="Y137" s="2"/>
      <c r="Z137" s="3"/>
      <c r="AA137" s="3"/>
      <c r="AB137" s="3"/>
    </row>
    <row r="138" spans="1:29" s="4" customFormat="1" ht="21" customHeight="1" thickBot="1" x14ac:dyDescent="0.35">
      <c r="E138" s="85" t="s">
        <v>50</v>
      </c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2"/>
      <c r="W138" s="2"/>
      <c r="X138" s="2"/>
      <c r="Y138" s="2"/>
      <c r="Z138" s="3"/>
      <c r="AA138" s="3"/>
      <c r="AB138" s="34"/>
      <c r="AC138" s="16"/>
    </row>
    <row r="139" spans="1:29" s="4" customFormat="1" ht="18.600000000000001" customHeight="1" thickBot="1" x14ac:dyDescent="0.35">
      <c r="E139" s="85" t="s">
        <v>51</v>
      </c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2"/>
      <c r="W139" s="2"/>
      <c r="X139" s="2"/>
      <c r="Y139" s="2"/>
      <c r="Z139" s="3"/>
      <c r="AA139" s="3"/>
      <c r="AB139" s="34"/>
      <c r="AC139" s="16"/>
    </row>
    <row r="140" spans="1:29" s="32" customFormat="1" ht="12.75" hidden="1" customHeight="1" x14ac:dyDescent="0.3">
      <c r="A140" s="28"/>
      <c r="B140" s="28"/>
      <c r="C140" s="28"/>
      <c r="D140" s="28"/>
      <c r="E140" s="35" t="s">
        <v>48</v>
      </c>
      <c r="F140" s="36"/>
      <c r="G140" s="37" t="s">
        <v>39</v>
      </c>
      <c r="H140" s="29" t="e">
        <f t="shared" ref="H140:U140" si="14">H141+H142+H143+H144</f>
        <v>#REF!</v>
      </c>
      <c r="I140" s="29">
        <f t="shared" si="14"/>
        <v>438444</v>
      </c>
      <c r="J140" s="29">
        <f t="shared" si="14"/>
        <v>438444</v>
      </c>
      <c r="K140" s="29">
        <f t="shared" si="14"/>
        <v>438445</v>
      </c>
      <c r="L140" s="29">
        <f t="shared" si="14"/>
        <v>438443</v>
      </c>
      <c r="M140" s="29">
        <f t="shared" si="14"/>
        <v>438444</v>
      </c>
      <c r="N140" s="29">
        <f t="shared" si="14"/>
        <v>438445</v>
      </c>
      <c r="O140" s="29">
        <f t="shared" si="14"/>
        <v>467109</v>
      </c>
      <c r="P140" s="29">
        <f t="shared" si="14"/>
        <v>467111</v>
      </c>
      <c r="Q140" s="29">
        <f t="shared" si="14"/>
        <v>467112</v>
      </c>
      <c r="R140" s="29">
        <f t="shared" si="14"/>
        <v>438444</v>
      </c>
      <c r="S140" s="29">
        <f t="shared" si="14"/>
        <v>438444</v>
      </c>
      <c r="T140" s="29">
        <f t="shared" si="14"/>
        <v>438445</v>
      </c>
      <c r="U140" s="29">
        <f t="shared" si="14"/>
        <v>1315333</v>
      </c>
      <c r="V140" s="30"/>
      <c r="W140" s="30"/>
      <c r="X140" s="30"/>
      <c r="Y140" s="30"/>
      <c r="Z140" s="31"/>
      <c r="AA140" s="31"/>
      <c r="AB140" s="31"/>
    </row>
    <row r="141" spans="1:29" s="4" customFormat="1" ht="12.75" hidden="1" customHeight="1" x14ac:dyDescent="0.3">
      <c r="E141" s="21">
        <v>992</v>
      </c>
      <c r="F141" s="22" t="s">
        <v>52</v>
      </c>
      <c r="G141" s="23" t="s">
        <v>39</v>
      </c>
      <c r="H141" s="24" t="e">
        <f>#REF!+#REF!+#REF!+U141</f>
        <v>#REF!</v>
      </c>
      <c r="I141" s="24">
        <v>429208</v>
      </c>
      <c r="J141" s="24">
        <v>429208</v>
      </c>
      <c r="K141" s="24">
        <v>429209</v>
      </c>
      <c r="L141" s="24">
        <v>429208</v>
      </c>
      <c r="M141" s="24">
        <v>429208</v>
      </c>
      <c r="N141" s="24">
        <v>429209</v>
      </c>
      <c r="O141" s="24">
        <v>429208</v>
      </c>
      <c r="P141" s="24">
        <v>429208</v>
      </c>
      <c r="Q141" s="24">
        <v>429209</v>
      </c>
      <c r="R141" s="24">
        <v>429208</v>
      </c>
      <c r="S141" s="24">
        <v>429208</v>
      </c>
      <c r="T141" s="24">
        <v>429209</v>
      </c>
      <c r="U141" s="24">
        <f>R141+S141+T141</f>
        <v>1287625</v>
      </c>
      <c r="V141" s="2">
        <v>9302</v>
      </c>
      <c r="W141" s="2">
        <v>-12133</v>
      </c>
      <c r="X141" s="2">
        <v>0</v>
      </c>
      <c r="Y141" s="2">
        <v>0</v>
      </c>
      <c r="Z141" s="3" t="s">
        <v>39</v>
      </c>
      <c r="AA141" s="3" t="s">
        <v>40</v>
      </c>
      <c r="AB141" s="3" t="s">
        <v>53</v>
      </c>
    </row>
    <row r="142" spans="1:29" s="4" customFormat="1" ht="12.75" hidden="1" customHeight="1" x14ac:dyDescent="0.3">
      <c r="E142" s="21">
        <v>992</v>
      </c>
      <c r="F142" s="22" t="s">
        <v>54</v>
      </c>
      <c r="G142" s="23" t="s">
        <v>39</v>
      </c>
      <c r="H142" s="24" t="e">
        <f>#REF!+#REF!+#REF!+U142</f>
        <v>#REF!</v>
      </c>
      <c r="I142" s="24"/>
      <c r="J142" s="24"/>
      <c r="K142" s="24"/>
      <c r="L142" s="24"/>
      <c r="M142" s="24"/>
      <c r="N142" s="24"/>
      <c r="O142" s="24">
        <v>12000</v>
      </c>
      <c r="P142" s="24">
        <v>12000</v>
      </c>
      <c r="Q142" s="24">
        <v>12000</v>
      </c>
      <c r="R142" s="24"/>
      <c r="S142" s="24"/>
      <c r="T142" s="24"/>
      <c r="U142" s="24">
        <f>R142+S142+T142</f>
        <v>0</v>
      </c>
      <c r="V142" s="2">
        <v>4952</v>
      </c>
      <c r="W142" s="2">
        <v>-12133</v>
      </c>
      <c r="X142" s="2">
        <v>0</v>
      </c>
      <c r="Y142" s="2">
        <v>0</v>
      </c>
      <c r="Z142" s="3" t="s">
        <v>39</v>
      </c>
      <c r="AA142" s="3" t="s">
        <v>40</v>
      </c>
      <c r="AB142" s="3" t="s">
        <v>53</v>
      </c>
    </row>
    <row r="143" spans="1:29" s="4" customFormat="1" ht="12.75" hidden="1" customHeight="1" x14ac:dyDescent="0.3">
      <c r="E143" s="21">
        <v>992</v>
      </c>
      <c r="F143" s="22" t="s">
        <v>55</v>
      </c>
      <c r="G143" s="23" t="s">
        <v>39</v>
      </c>
      <c r="H143" s="24" t="e">
        <f>#REF!+#REF!+#REF!+U143</f>
        <v>#REF!</v>
      </c>
      <c r="I143" s="24">
        <v>8970</v>
      </c>
      <c r="J143" s="24">
        <v>8970</v>
      </c>
      <c r="K143" s="24">
        <v>8970</v>
      </c>
      <c r="L143" s="24">
        <v>8970</v>
      </c>
      <c r="M143" s="24">
        <v>8970</v>
      </c>
      <c r="N143" s="24">
        <v>8970</v>
      </c>
      <c r="O143" s="24">
        <v>25636</v>
      </c>
      <c r="P143" s="24">
        <v>25637</v>
      </c>
      <c r="Q143" s="24">
        <v>25637</v>
      </c>
      <c r="R143" s="24">
        <v>8970</v>
      </c>
      <c r="S143" s="24">
        <v>8970</v>
      </c>
      <c r="T143" s="24">
        <v>8970</v>
      </c>
      <c r="U143" s="24">
        <f>R143+S143+T143</f>
        <v>26910</v>
      </c>
      <c r="V143" s="2">
        <v>5048</v>
      </c>
      <c r="W143" s="2">
        <v>-12133</v>
      </c>
      <c r="X143" s="2">
        <v>0</v>
      </c>
      <c r="Y143" s="2">
        <v>0</v>
      </c>
      <c r="Z143" s="3" t="s">
        <v>39</v>
      </c>
      <c r="AA143" s="3" t="s">
        <v>40</v>
      </c>
      <c r="AB143" s="3" t="s">
        <v>53</v>
      </c>
    </row>
    <row r="144" spans="1:29" s="4" customFormat="1" ht="12.75" hidden="1" customHeight="1" x14ac:dyDescent="0.3">
      <c r="E144" s="21">
        <v>992</v>
      </c>
      <c r="F144" s="22" t="s">
        <v>56</v>
      </c>
      <c r="G144" s="23" t="s">
        <v>39</v>
      </c>
      <c r="H144" s="24" t="e">
        <f>#REF!+#REF!+#REF!+U144</f>
        <v>#REF!</v>
      </c>
      <c r="I144" s="24">
        <v>266</v>
      </c>
      <c r="J144" s="24">
        <v>266</v>
      </c>
      <c r="K144" s="24">
        <v>266</v>
      </c>
      <c r="L144" s="24">
        <v>265</v>
      </c>
      <c r="M144" s="24">
        <v>266</v>
      </c>
      <c r="N144" s="24">
        <v>266</v>
      </c>
      <c r="O144" s="24">
        <v>265</v>
      </c>
      <c r="P144" s="24">
        <v>266</v>
      </c>
      <c r="Q144" s="24">
        <v>266</v>
      </c>
      <c r="R144" s="24">
        <v>266</v>
      </c>
      <c r="S144" s="24">
        <v>266</v>
      </c>
      <c r="T144" s="24">
        <v>266</v>
      </c>
      <c r="U144" s="24">
        <f>R144+S144+T144</f>
        <v>798</v>
      </c>
      <c r="V144" s="2">
        <v>4000</v>
      </c>
      <c r="W144" s="2">
        <v>-12133</v>
      </c>
      <c r="X144" s="2">
        <v>0</v>
      </c>
      <c r="Y144" s="2">
        <v>0</v>
      </c>
      <c r="Z144" s="3" t="s">
        <v>39</v>
      </c>
      <c r="AA144" s="3" t="s">
        <v>40</v>
      </c>
      <c r="AB144" s="3" t="s">
        <v>53</v>
      </c>
    </row>
    <row r="145" spans="1:29" s="4" customFormat="1" ht="12.75" hidden="1" customHeight="1" x14ac:dyDescent="0.3">
      <c r="E145" s="21"/>
      <c r="F145" s="22"/>
      <c r="G145" s="23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"/>
      <c r="W145" s="2"/>
      <c r="X145" s="2"/>
      <c r="Y145" s="2"/>
      <c r="Z145" s="3"/>
      <c r="AA145" s="3"/>
      <c r="AB145" s="3"/>
    </row>
    <row r="146" spans="1:29" s="4" customFormat="1" ht="12.75" hidden="1" customHeight="1" x14ac:dyDescent="0.3">
      <c r="A146" s="11"/>
      <c r="B146" s="11"/>
      <c r="C146" s="11"/>
      <c r="D146" s="11"/>
      <c r="E146" s="35" t="s">
        <v>49</v>
      </c>
      <c r="F146" s="22"/>
      <c r="G146" s="23"/>
      <c r="H146" s="24"/>
      <c r="I146" s="23"/>
      <c r="J146" s="23"/>
      <c r="K146" s="23"/>
      <c r="L146" s="23"/>
      <c r="M146" s="22"/>
      <c r="N146" s="23"/>
      <c r="O146" s="23"/>
      <c r="P146" s="23"/>
      <c r="Q146" s="23"/>
      <c r="R146" s="23"/>
      <c r="S146" s="23"/>
      <c r="T146" s="23"/>
      <c r="U146" s="23"/>
      <c r="V146" s="2"/>
      <c r="W146" s="2"/>
      <c r="X146" s="2"/>
      <c r="Y146" s="2"/>
      <c r="Z146" s="3"/>
      <c r="AA146" s="3"/>
      <c r="AB146" s="3"/>
    </row>
    <row r="147" spans="1:29" s="4" customFormat="1" ht="12.75" hidden="1" customHeight="1" x14ac:dyDescent="0.3">
      <c r="A147" s="11"/>
      <c r="B147" s="11"/>
      <c r="C147" s="11"/>
      <c r="D147" s="11"/>
      <c r="E147" s="78"/>
      <c r="F147" s="22"/>
      <c r="G147" s="23"/>
      <c r="H147" s="24"/>
      <c r="I147" s="23"/>
      <c r="J147" s="23"/>
      <c r="K147" s="23"/>
      <c r="L147" s="23"/>
      <c r="M147" s="22"/>
      <c r="N147" s="23"/>
      <c r="O147" s="23"/>
      <c r="P147" s="23"/>
      <c r="Q147" s="23"/>
      <c r="R147" s="23"/>
      <c r="S147" s="23"/>
      <c r="T147" s="23"/>
      <c r="U147" s="23"/>
      <c r="V147" s="2"/>
      <c r="W147" s="2"/>
      <c r="X147" s="2"/>
      <c r="Y147" s="2"/>
      <c r="Z147" s="3"/>
      <c r="AA147" s="3"/>
      <c r="AB147" s="3"/>
    </row>
    <row r="148" spans="1:29" s="4" customFormat="1" ht="12.75" hidden="1" customHeight="1" x14ac:dyDescent="0.3">
      <c r="A148" s="11"/>
      <c r="B148" s="11"/>
      <c r="C148" s="11"/>
      <c r="D148" s="11"/>
      <c r="E148" s="78"/>
      <c r="F148" s="22"/>
      <c r="G148" s="23"/>
      <c r="H148" s="24"/>
      <c r="I148" s="23"/>
      <c r="J148" s="23"/>
      <c r="K148" s="23"/>
      <c r="L148" s="23"/>
      <c r="M148" s="22"/>
      <c r="N148" s="23"/>
      <c r="O148" s="23"/>
      <c r="P148" s="23"/>
      <c r="Q148" s="23"/>
      <c r="R148" s="23"/>
      <c r="S148" s="23"/>
      <c r="T148" s="23"/>
      <c r="U148" s="23"/>
      <c r="V148" s="2"/>
      <c r="W148" s="2"/>
      <c r="X148" s="2"/>
      <c r="Y148" s="2"/>
      <c r="Z148" s="3"/>
      <c r="AA148" s="3"/>
      <c r="AB148" s="3"/>
    </row>
    <row r="149" spans="1:29" s="4" customFormat="1" ht="39.75" hidden="1" customHeight="1" x14ac:dyDescent="0.3">
      <c r="A149" s="11"/>
      <c r="B149" s="11"/>
      <c r="C149" s="11"/>
      <c r="D149" s="11"/>
      <c r="E149" s="78"/>
      <c r="F149" s="38"/>
      <c r="G149" s="23"/>
      <c r="H149" s="24"/>
      <c r="I149" s="23"/>
      <c r="J149" s="23"/>
      <c r="K149" s="23"/>
      <c r="L149" s="23"/>
      <c r="M149" s="22"/>
      <c r="N149" s="23"/>
      <c r="O149" s="23"/>
      <c r="P149" s="23"/>
      <c r="Q149" s="23"/>
      <c r="R149" s="23"/>
      <c r="S149" s="23"/>
      <c r="T149" s="23"/>
      <c r="U149" s="23"/>
      <c r="V149" s="2"/>
      <c r="W149" s="2"/>
      <c r="X149" s="2"/>
      <c r="Y149" s="2"/>
      <c r="Z149" s="3"/>
      <c r="AA149" s="3"/>
      <c r="AB149" s="3"/>
    </row>
    <row r="150" spans="1:29" s="4" customFormat="1" ht="30.6" customHeight="1" thickBot="1" x14ac:dyDescent="0.35">
      <c r="E150" s="39" t="s">
        <v>86</v>
      </c>
      <c r="F150" s="40" t="s">
        <v>132</v>
      </c>
      <c r="G150" s="23" t="s">
        <v>20</v>
      </c>
      <c r="H150" s="1">
        <f>I150+J150+K150+L150+M150+N150+O150+P150+Q150+R150+S150+T150</f>
        <v>1080000</v>
      </c>
      <c r="I150" s="1">
        <v>90000</v>
      </c>
      <c r="J150" s="1">
        <v>90000</v>
      </c>
      <c r="K150" s="1">
        <v>90000</v>
      </c>
      <c r="L150" s="1">
        <v>90000</v>
      </c>
      <c r="M150" s="1">
        <v>90000</v>
      </c>
      <c r="N150" s="1">
        <v>90000</v>
      </c>
      <c r="O150" s="1">
        <v>90000</v>
      </c>
      <c r="P150" s="1">
        <v>90000</v>
      </c>
      <c r="Q150" s="1">
        <v>90000</v>
      </c>
      <c r="R150" s="1">
        <v>90000</v>
      </c>
      <c r="S150" s="1">
        <v>90000</v>
      </c>
      <c r="T150" s="1">
        <v>90000</v>
      </c>
      <c r="U150" s="24">
        <f t="shared" ref="U150:U162" si="15">R150+S150+T150</f>
        <v>270000</v>
      </c>
      <c r="V150" s="2">
        <v>0</v>
      </c>
      <c r="W150" s="2">
        <v>0</v>
      </c>
      <c r="X150" s="2">
        <v>0</v>
      </c>
      <c r="Y150" s="2">
        <v>-3200</v>
      </c>
      <c r="Z150" s="3" t="s">
        <v>39</v>
      </c>
      <c r="AA150" s="3" t="s">
        <v>40</v>
      </c>
      <c r="AB150" s="3" t="s">
        <v>57</v>
      </c>
    </row>
    <row r="151" spans="1:29" s="4" customFormat="1" ht="34.799999999999997" customHeight="1" thickBot="1" x14ac:dyDescent="0.35">
      <c r="E151" s="39" t="s">
        <v>86</v>
      </c>
      <c r="F151" s="40" t="s">
        <v>133</v>
      </c>
      <c r="G151" s="23" t="s">
        <v>20</v>
      </c>
      <c r="H151" s="1">
        <f>I151+J151+K151+L151+M151+N151+O151+P151+Q151+R151+S151+T151</f>
        <v>7200</v>
      </c>
      <c r="I151" s="1">
        <v>600</v>
      </c>
      <c r="J151" s="1">
        <v>600</v>
      </c>
      <c r="K151" s="1">
        <v>600</v>
      </c>
      <c r="L151" s="1">
        <v>600</v>
      </c>
      <c r="M151" s="1">
        <v>600</v>
      </c>
      <c r="N151" s="1">
        <v>600</v>
      </c>
      <c r="O151" s="1">
        <v>600</v>
      </c>
      <c r="P151" s="1">
        <v>600</v>
      </c>
      <c r="Q151" s="1">
        <v>600</v>
      </c>
      <c r="R151" s="1">
        <v>600</v>
      </c>
      <c r="S151" s="1">
        <v>600</v>
      </c>
      <c r="T151" s="1">
        <v>600</v>
      </c>
      <c r="U151" s="24">
        <f t="shared" si="15"/>
        <v>1800</v>
      </c>
      <c r="V151" s="2">
        <v>0</v>
      </c>
      <c r="W151" s="2">
        <v>0</v>
      </c>
      <c r="X151" s="2">
        <v>0</v>
      </c>
      <c r="Y151" s="2">
        <v>-3200</v>
      </c>
      <c r="Z151" s="3" t="s">
        <v>39</v>
      </c>
      <c r="AA151" s="3" t="s">
        <v>40</v>
      </c>
      <c r="AB151" s="3" t="s">
        <v>57</v>
      </c>
    </row>
    <row r="152" spans="1:29" s="4" customFormat="1" ht="31.2" customHeight="1" thickBot="1" x14ac:dyDescent="0.35">
      <c r="E152" s="39" t="s">
        <v>86</v>
      </c>
      <c r="F152" s="40" t="s">
        <v>134</v>
      </c>
      <c r="G152" s="23" t="s">
        <v>20</v>
      </c>
      <c r="H152" s="1">
        <f>I152+J152+K152+L152+M152+N152+O152+P152+Q152+R152+S152+T152</f>
        <v>1420700</v>
      </c>
      <c r="I152" s="1">
        <v>118000</v>
      </c>
      <c r="J152" s="1">
        <v>118000</v>
      </c>
      <c r="K152" s="1">
        <v>118000</v>
      </c>
      <c r="L152" s="1">
        <v>118000</v>
      </c>
      <c r="M152" s="1">
        <v>118000</v>
      </c>
      <c r="N152" s="1">
        <v>118000</v>
      </c>
      <c r="O152" s="1">
        <v>118000</v>
      </c>
      <c r="P152" s="1">
        <v>118000</v>
      </c>
      <c r="Q152" s="1">
        <v>118000</v>
      </c>
      <c r="R152" s="1">
        <v>118000</v>
      </c>
      <c r="S152" s="1">
        <v>118000</v>
      </c>
      <c r="T152" s="1">
        <v>122700</v>
      </c>
      <c r="U152" s="24">
        <f t="shared" si="15"/>
        <v>358700</v>
      </c>
      <c r="V152" s="2">
        <v>277610</v>
      </c>
      <c r="W152" s="2">
        <v>-12133</v>
      </c>
      <c r="X152" s="2">
        <v>0</v>
      </c>
      <c r="Y152" s="2">
        <v>0</v>
      </c>
      <c r="Z152" s="3" t="s">
        <v>39</v>
      </c>
      <c r="AA152" s="3" t="s">
        <v>40</v>
      </c>
      <c r="AB152" s="3" t="s">
        <v>53</v>
      </c>
    </row>
    <row r="153" spans="1:29" s="4" customFormat="1" ht="31.2" customHeight="1" thickBot="1" x14ac:dyDescent="0.35">
      <c r="E153" s="39" t="s">
        <v>87</v>
      </c>
      <c r="F153" s="40" t="s">
        <v>79</v>
      </c>
      <c r="G153" s="23" t="s">
        <v>20</v>
      </c>
      <c r="H153" s="1">
        <f>I153+J153+K153+L153+M153+N153+O153+Q153++P153+R153+S153+T153</f>
        <v>1587400</v>
      </c>
      <c r="I153" s="1"/>
      <c r="J153" s="1">
        <v>144000</v>
      </c>
      <c r="K153" s="1">
        <v>144000</v>
      </c>
      <c r="L153" s="1">
        <v>144000</v>
      </c>
      <c r="M153" s="1">
        <v>144000</v>
      </c>
      <c r="N153" s="1">
        <v>144000</v>
      </c>
      <c r="O153" s="1">
        <v>144000</v>
      </c>
      <c r="P153" s="1">
        <v>144000</v>
      </c>
      <c r="Q153" s="1">
        <v>144000</v>
      </c>
      <c r="R153" s="1">
        <v>144000</v>
      </c>
      <c r="S153" s="1">
        <v>144000</v>
      </c>
      <c r="T153" s="1">
        <v>147400</v>
      </c>
      <c r="U153" s="24">
        <f t="shared" si="15"/>
        <v>435400</v>
      </c>
      <c r="V153" s="2">
        <v>72734</v>
      </c>
      <c r="W153" s="2">
        <v>-12133</v>
      </c>
      <c r="X153" s="2">
        <v>0</v>
      </c>
      <c r="Y153" s="2">
        <v>0</v>
      </c>
      <c r="Z153" s="3" t="s">
        <v>39</v>
      </c>
      <c r="AA153" s="3" t="s">
        <v>40</v>
      </c>
      <c r="AB153" s="3" t="s">
        <v>53</v>
      </c>
    </row>
    <row r="154" spans="1:29" s="4" customFormat="1" ht="12.75" hidden="1" customHeight="1" thickBot="1" x14ac:dyDescent="0.35">
      <c r="E154" s="39"/>
      <c r="F154" s="40"/>
      <c r="G154" s="2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4"/>
      <c r="V154" s="2"/>
      <c r="W154" s="2"/>
      <c r="X154" s="2"/>
      <c r="Y154" s="2"/>
      <c r="Z154" s="3"/>
      <c r="AA154" s="3"/>
      <c r="AB154" s="3"/>
    </row>
    <row r="155" spans="1:29" s="4" customFormat="1" ht="31.2" customHeight="1" thickBot="1" x14ac:dyDescent="0.35">
      <c r="E155" s="39" t="s">
        <v>87</v>
      </c>
      <c r="F155" s="40" t="s">
        <v>124</v>
      </c>
      <c r="G155" s="23" t="s">
        <v>20</v>
      </c>
      <c r="H155" s="1">
        <f t="shared" ref="H155:H160" si="16">I155+J155+K155+L155+M155+N155+O155+Q155++P155+R155+S155+T155</f>
        <v>30000</v>
      </c>
      <c r="I155" s="1">
        <v>2500</v>
      </c>
      <c r="J155" s="1">
        <v>2500</v>
      </c>
      <c r="K155" s="1">
        <v>2500</v>
      </c>
      <c r="L155" s="1">
        <v>2500</v>
      </c>
      <c r="M155" s="1">
        <v>2500</v>
      </c>
      <c r="N155" s="1">
        <v>2500</v>
      </c>
      <c r="O155" s="1">
        <v>2500</v>
      </c>
      <c r="P155" s="1">
        <v>2500</v>
      </c>
      <c r="Q155" s="1">
        <v>2500</v>
      </c>
      <c r="R155" s="1">
        <v>2500</v>
      </c>
      <c r="S155" s="1">
        <v>2500</v>
      </c>
      <c r="T155" s="1">
        <v>2500</v>
      </c>
      <c r="U155" s="24">
        <f t="shared" si="15"/>
        <v>7500</v>
      </c>
      <c r="V155" s="2">
        <v>72734</v>
      </c>
      <c r="W155" s="2">
        <v>-12133</v>
      </c>
      <c r="X155" s="2">
        <v>0</v>
      </c>
      <c r="Y155" s="2">
        <v>0</v>
      </c>
      <c r="Z155" s="3" t="s">
        <v>39</v>
      </c>
      <c r="AA155" s="3" t="s">
        <v>40</v>
      </c>
      <c r="AB155" s="3" t="s">
        <v>53</v>
      </c>
    </row>
    <row r="156" spans="1:29" s="4" customFormat="1" ht="31.2" customHeight="1" thickBot="1" x14ac:dyDescent="0.35">
      <c r="E156" s="39" t="s">
        <v>87</v>
      </c>
      <c r="F156" s="40" t="s">
        <v>89</v>
      </c>
      <c r="G156" s="23" t="s">
        <v>20</v>
      </c>
      <c r="H156" s="1">
        <f t="shared" si="16"/>
        <v>18000</v>
      </c>
      <c r="I156" s="1">
        <v>1500</v>
      </c>
      <c r="J156" s="1">
        <v>1500</v>
      </c>
      <c r="K156" s="1">
        <v>1500</v>
      </c>
      <c r="L156" s="1">
        <v>1500</v>
      </c>
      <c r="M156" s="1">
        <v>1500</v>
      </c>
      <c r="N156" s="1">
        <v>1500</v>
      </c>
      <c r="O156" s="1">
        <v>1500</v>
      </c>
      <c r="P156" s="1">
        <v>1500</v>
      </c>
      <c r="Q156" s="1">
        <v>1500</v>
      </c>
      <c r="R156" s="1">
        <v>1500</v>
      </c>
      <c r="S156" s="1">
        <v>1500</v>
      </c>
      <c r="T156" s="1">
        <v>1500</v>
      </c>
      <c r="U156" s="24">
        <f t="shared" si="15"/>
        <v>4500</v>
      </c>
      <c r="V156" s="2">
        <v>72734</v>
      </c>
      <c r="W156" s="2">
        <v>-12133</v>
      </c>
      <c r="X156" s="2">
        <v>0</v>
      </c>
      <c r="Y156" s="2">
        <v>0</v>
      </c>
      <c r="Z156" s="3" t="s">
        <v>39</v>
      </c>
      <c r="AA156" s="3" t="s">
        <v>40</v>
      </c>
      <c r="AB156" s="3" t="s">
        <v>53</v>
      </c>
    </row>
    <row r="157" spans="1:29" s="4" customFormat="1" ht="31.2" customHeight="1" thickBot="1" x14ac:dyDescent="0.35">
      <c r="E157" s="39" t="s">
        <v>87</v>
      </c>
      <c r="F157" s="40" t="s">
        <v>80</v>
      </c>
      <c r="G157" s="23" t="s">
        <v>20</v>
      </c>
      <c r="H157" s="1">
        <f t="shared" si="16"/>
        <v>1600</v>
      </c>
      <c r="I157" s="1"/>
      <c r="J157" s="1"/>
      <c r="K157" s="1">
        <v>400</v>
      </c>
      <c r="L157" s="1"/>
      <c r="M157" s="1"/>
      <c r="N157" s="1">
        <v>400</v>
      </c>
      <c r="O157" s="1"/>
      <c r="P157" s="1"/>
      <c r="Q157" s="1">
        <v>400</v>
      </c>
      <c r="R157" s="1"/>
      <c r="S157" s="1"/>
      <c r="T157" s="1">
        <v>400</v>
      </c>
      <c r="U157" s="24">
        <f t="shared" si="15"/>
        <v>400</v>
      </c>
      <c r="V157" s="2">
        <v>1640882</v>
      </c>
      <c r="W157" s="2">
        <v>-12133</v>
      </c>
      <c r="X157" s="2">
        <v>0</v>
      </c>
      <c r="Y157" s="2">
        <v>0</v>
      </c>
      <c r="Z157" s="3" t="s">
        <v>39</v>
      </c>
      <c r="AA157" s="3" t="s">
        <v>40</v>
      </c>
      <c r="AB157" s="3" t="s">
        <v>53</v>
      </c>
    </row>
    <row r="158" spans="1:29" s="4" customFormat="1" ht="31.2" customHeight="1" thickBot="1" x14ac:dyDescent="0.35">
      <c r="E158" s="39" t="s">
        <v>87</v>
      </c>
      <c r="F158" s="40" t="s">
        <v>81</v>
      </c>
      <c r="G158" s="23" t="s">
        <v>20</v>
      </c>
      <c r="H158" s="1">
        <f t="shared" si="16"/>
        <v>1703300</v>
      </c>
      <c r="I158" s="1"/>
      <c r="J158" s="1"/>
      <c r="K158" s="1">
        <v>170000</v>
      </c>
      <c r="L158" s="1">
        <v>170000</v>
      </c>
      <c r="M158" s="1">
        <v>170000</v>
      </c>
      <c r="N158" s="1">
        <v>170000</v>
      </c>
      <c r="O158" s="1">
        <v>170000</v>
      </c>
      <c r="P158" s="1">
        <v>170000</v>
      </c>
      <c r="Q158" s="1">
        <v>170000</v>
      </c>
      <c r="R158" s="1">
        <v>170000</v>
      </c>
      <c r="S158" s="1">
        <v>170000</v>
      </c>
      <c r="T158" s="1">
        <v>173300</v>
      </c>
      <c r="U158" s="24">
        <f t="shared" si="15"/>
        <v>513300</v>
      </c>
      <c r="V158" s="2">
        <v>1640882</v>
      </c>
      <c r="W158" s="2">
        <v>-12133</v>
      </c>
      <c r="X158" s="2">
        <v>0</v>
      </c>
      <c r="Y158" s="2">
        <v>0</v>
      </c>
      <c r="Z158" s="3" t="s">
        <v>39</v>
      </c>
      <c r="AA158" s="3" t="s">
        <v>40</v>
      </c>
      <c r="AB158" s="3" t="s">
        <v>53</v>
      </c>
    </row>
    <row r="159" spans="1:29" s="4" customFormat="1" ht="25.8" customHeight="1" thickBot="1" x14ac:dyDescent="0.35">
      <c r="E159" s="39" t="s">
        <v>87</v>
      </c>
      <c r="F159" s="40" t="s">
        <v>84</v>
      </c>
      <c r="G159" s="23" t="s">
        <v>20</v>
      </c>
      <c r="H159" s="1">
        <f t="shared" si="16"/>
        <v>330000</v>
      </c>
      <c r="I159" s="1">
        <v>82500</v>
      </c>
      <c r="J159" s="1"/>
      <c r="K159" s="1"/>
      <c r="L159" s="1">
        <v>82500</v>
      </c>
      <c r="M159" s="1"/>
      <c r="N159" s="1"/>
      <c r="O159" s="1">
        <v>82500</v>
      </c>
      <c r="P159" s="1"/>
      <c r="Q159" s="1"/>
      <c r="R159" s="1">
        <v>82500</v>
      </c>
      <c r="S159" s="1"/>
      <c r="T159" s="1"/>
      <c r="U159" s="24">
        <f t="shared" si="15"/>
        <v>82500</v>
      </c>
      <c r="V159" s="2">
        <v>1640882</v>
      </c>
      <c r="W159" s="2">
        <v>-12133</v>
      </c>
      <c r="X159" s="2">
        <v>0</v>
      </c>
      <c r="Y159" s="2">
        <v>0</v>
      </c>
      <c r="Z159" s="3" t="s">
        <v>39</v>
      </c>
      <c r="AA159" s="3" t="s">
        <v>40</v>
      </c>
      <c r="AB159" s="3" t="s">
        <v>53</v>
      </c>
      <c r="AC159" s="7"/>
    </row>
    <row r="160" spans="1:29" s="4" customFormat="1" ht="25.2" customHeight="1" thickBot="1" x14ac:dyDescent="0.35">
      <c r="E160" s="39" t="s">
        <v>87</v>
      </c>
      <c r="F160" s="40" t="s">
        <v>85</v>
      </c>
      <c r="G160" s="23" t="s">
        <v>20</v>
      </c>
      <c r="H160" s="1">
        <f t="shared" si="16"/>
        <v>1243500</v>
      </c>
      <c r="I160" s="1">
        <v>100000</v>
      </c>
      <c r="J160" s="1">
        <v>100000</v>
      </c>
      <c r="K160" s="1">
        <v>100000</v>
      </c>
      <c r="L160" s="1">
        <v>100000</v>
      </c>
      <c r="M160" s="1">
        <v>100000</v>
      </c>
      <c r="N160" s="1">
        <v>100000</v>
      </c>
      <c r="O160" s="1">
        <v>100000</v>
      </c>
      <c r="P160" s="1">
        <v>100000</v>
      </c>
      <c r="Q160" s="1">
        <v>100000</v>
      </c>
      <c r="R160" s="1">
        <v>100000</v>
      </c>
      <c r="S160" s="1">
        <v>100000</v>
      </c>
      <c r="T160" s="1">
        <v>143500</v>
      </c>
      <c r="U160" s="24">
        <f t="shared" si="15"/>
        <v>343500</v>
      </c>
      <c r="V160" s="2">
        <v>2000</v>
      </c>
      <c r="W160" s="2">
        <v>-12133</v>
      </c>
      <c r="X160" s="2">
        <v>0</v>
      </c>
      <c r="Y160" s="2">
        <v>0</v>
      </c>
      <c r="Z160" s="3" t="s">
        <v>39</v>
      </c>
      <c r="AA160" s="3" t="s">
        <v>40</v>
      </c>
      <c r="AB160" s="3" t="s">
        <v>53</v>
      </c>
    </row>
    <row r="161" spans="5:29" s="4" customFormat="1" ht="43.2" hidden="1" customHeight="1" thickBot="1" x14ac:dyDescent="0.35">
      <c r="E161" s="39"/>
      <c r="F161" s="40"/>
      <c r="G161" s="2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4"/>
      <c r="V161" s="2"/>
      <c r="W161" s="2"/>
      <c r="X161" s="2"/>
      <c r="Y161" s="2"/>
      <c r="Z161" s="3"/>
      <c r="AA161" s="3"/>
      <c r="AB161" s="3"/>
    </row>
    <row r="162" spans="5:29" s="4" customFormat="1" ht="42" customHeight="1" thickBot="1" x14ac:dyDescent="0.35">
      <c r="E162" s="39" t="s">
        <v>17</v>
      </c>
      <c r="F162" s="40" t="s">
        <v>83</v>
      </c>
      <c r="G162" s="23" t="s">
        <v>20</v>
      </c>
      <c r="H162" s="1">
        <f t="shared" ref="H162:H168" si="17">I162+J162+K162+L162+M162+N162+O162+Q162++P162+R162+S162+T162</f>
        <v>92900</v>
      </c>
      <c r="I162" s="1">
        <v>5300</v>
      </c>
      <c r="J162" s="1">
        <v>5300</v>
      </c>
      <c r="K162" s="1">
        <v>8200</v>
      </c>
      <c r="L162" s="1">
        <v>8200</v>
      </c>
      <c r="M162" s="1">
        <v>8200</v>
      </c>
      <c r="N162" s="1">
        <v>8200</v>
      </c>
      <c r="O162" s="1">
        <v>8200</v>
      </c>
      <c r="P162" s="1">
        <v>8200</v>
      </c>
      <c r="Q162" s="1">
        <v>8200</v>
      </c>
      <c r="R162" s="1">
        <v>8200</v>
      </c>
      <c r="S162" s="1">
        <v>8200</v>
      </c>
      <c r="T162" s="1">
        <v>8500</v>
      </c>
      <c r="U162" s="24">
        <f t="shared" si="15"/>
        <v>24900</v>
      </c>
      <c r="V162" s="2">
        <v>14540</v>
      </c>
      <c r="W162" s="2">
        <v>-12133</v>
      </c>
      <c r="X162" s="2">
        <v>0</v>
      </c>
      <c r="Y162" s="2">
        <v>0</v>
      </c>
      <c r="Z162" s="3" t="s">
        <v>39</v>
      </c>
      <c r="AA162" s="3" t="s">
        <v>40</v>
      </c>
      <c r="AB162" s="3" t="s">
        <v>53</v>
      </c>
    </row>
    <row r="163" spans="5:29" s="4" customFormat="1" ht="42" customHeight="1" thickBot="1" x14ac:dyDescent="0.35">
      <c r="E163" s="39" t="s">
        <v>17</v>
      </c>
      <c r="F163" s="40" t="s">
        <v>114</v>
      </c>
      <c r="G163" s="23" t="s">
        <v>20</v>
      </c>
      <c r="H163" s="1">
        <f t="shared" si="17"/>
        <v>17326500</v>
      </c>
      <c r="I163" s="1">
        <v>4331600</v>
      </c>
      <c r="J163" s="1"/>
      <c r="K163" s="1"/>
      <c r="L163" s="1">
        <v>4331600</v>
      </c>
      <c r="M163" s="1"/>
      <c r="N163" s="1"/>
      <c r="O163" s="1">
        <v>4331600</v>
      </c>
      <c r="P163" s="1"/>
      <c r="Q163" s="1"/>
      <c r="R163" s="1">
        <v>4331700</v>
      </c>
      <c r="S163" s="1"/>
      <c r="T163" s="1"/>
      <c r="U163" s="24"/>
      <c r="V163" s="2"/>
      <c r="W163" s="2"/>
      <c r="X163" s="2"/>
      <c r="Y163" s="2"/>
      <c r="Z163" s="3"/>
      <c r="AA163" s="3"/>
      <c r="AB163" s="3"/>
    </row>
    <row r="164" spans="5:29" s="4" customFormat="1" ht="42" customHeight="1" thickBot="1" x14ac:dyDescent="0.35">
      <c r="E164" s="39" t="s">
        <v>17</v>
      </c>
      <c r="F164" s="40" t="s">
        <v>125</v>
      </c>
      <c r="G164" s="23" t="s">
        <v>20</v>
      </c>
      <c r="H164" s="1">
        <f t="shared" si="17"/>
        <v>152100</v>
      </c>
      <c r="I164" s="1">
        <v>12600</v>
      </c>
      <c r="J164" s="1">
        <v>12600</v>
      </c>
      <c r="K164" s="1">
        <v>12600</v>
      </c>
      <c r="L164" s="1">
        <v>12600</v>
      </c>
      <c r="M164" s="1">
        <v>12600</v>
      </c>
      <c r="N164" s="1">
        <v>12600</v>
      </c>
      <c r="O164" s="1">
        <v>12600</v>
      </c>
      <c r="P164" s="1">
        <v>12600</v>
      </c>
      <c r="Q164" s="1">
        <v>12600</v>
      </c>
      <c r="R164" s="1">
        <v>12600</v>
      </c>
      <c r="S164" s="1">
        <v>26100</v>
      </c>
      <c r="T164" s="1"/>
      <c r="U164" s="24"/>
      <c r="V164" s="2"/>
      <c r="W164" s="2"/>
      <c r="X164" s="2"/>
      <c r="Y164" s="2"/>
      <c r="Z164" s="3"/>
      <c r="AA164" s="3"/>
      <c r="AB164" s="3"/>
    </row>
    <row r="165" spans="5:29" s="4" customFormat="1" ht="42" customHeight="1" thickBot="1" x14ac:dyDescent="0.35">
      <c r="E165" s="39" t="s">
        <v>17</v>
      </c>
      <c r="F165" s="40" t="s">
        <v>126</v>
      </c>
      <c r="G165" s="79" t="s">
        <v>128</v>
      </c>
      <c r="H165" s="1">
        <f t="shared" ref="H165" si="18">I165+J165+K165+L165+M165+N165+O165+Q165++P165+R165+S165+T165</f>
        <v>48000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>
        <v>48000</v>
      </c>
      <c r="U165" s="24"/>
      <c r="V165" s="2"/>
      <c r="W165" s="2"/>
      <c r="X165" s="2"/>
      <c r="Y165" s="2"/>
      <c r="Z165" s="3"/>
      <c r="AA165" s="3"/>
      <c r="AB165" s="3"/>
    </row>
    <row r="166" spans="5:29" s="4" customFormat="1" ht="42" customHeight="1" thickBot="1" x14ac:dyDescent="0.35">
      <c r="E166" s="39" t="s">
        <v>17</v>
      </c>
      <c r="F166" s="40" t="s">
        <v>127</v>
      </c>
      <c r="G166" s="79" t="s">
        <v>129</v>
      </c>
      <c r="H166" s="1">
        <f t="shared" si="17"/>
        <v>10225100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>
        <v>10225100</v>
      </c>
      <c r="U166" s="24"/>
      <c r="V166" s="2"/>
      <c r="W166" s="2"/>
      <c r="X166" s="2"/>
      <c r="Y166" s="2"/>
      <c r="Z166" s="3"/>
      <c r="AA166" s="3"/>
      <c r="AB166" s="3"/>
    </row>
    <row r="167" spans="5:29" s="4" customFormat="1" ht="45.6" customHeight="1" thickBot="1" x14ac:dyDescent="0.35">
      <c r="E167" s="39" t="s">
        <v>17</v>
      </c>
      <c r="F167" s="40" t="s">
        <v>115</v>
      </c>
      <c r="G167" s="79" t="s">
        <v>131</v>
      </c>
      <c r="H167" s="1">
        <f t="shared" si="17"/>
        <v>3800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>
        <v>3800</v>
      </c>
      <c r="U167" s="24"/>
      <c r="V167" s="2"/>
      <c r="W167" s="2"/>
      <c r="X167" s="2"/>
      <c r="Y167" s="2"/>
      <c r="Z167" s="3"/>
      <c r="AA167" s="3"/>
      <c r="AB167" s="3"/>
    </row>
    <row r="168" spans="5:29" s="4" customFormat="1" ht="45.6" customHeight="1" thickBot="1" x14ac:dyDescent="0.35">
      <c r="E168" s="39" t="s">
        <v>17</v>
      </c>
      <c r="F168" s="40" t="s">
        <v>121</v>
      </c>
      <c r="G168" s="41" t="s">
        <v>102</v>
      </c>
      <c r="H168" s="1">
        <f t="shared" si="17"/>
        <v>60900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>
        <v>60900</v>
      </c>
      <c r="U168" s="24"/>
      <c r="V168" s="2"/>
      <c r="W168" s="2"/>
      <c r="X168" s="2"/>
      <c r="Y168" s="2"/>
      <c r="Z168" s="3"/>
      <c r="AA168" s="3"/>
      <c r="AB168" s="3"/>
    </row>
    <row r="169" spans="5:29" s="4" customFormat="1" ht="46.2" customHeight="1" thickBot="1" x14ac:dyDescent="0.35">
      <c r="E169" s="39" t="s">
        <v>17</v>
      </c>
      <c r="F169" s="40" t="s">
        <v>122</v>
      </c>
      <c r="G169" s="79" t="s">
        <v>130</v>
      </c>
      <c r="H169" s="1">
        <f>I169+J169+K169+L169+M169+N169+O169+Q169++P169+R169+S169+T169</f>
        <v>212300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>
        <v>212300</v>
      </c>
      <c r="U169" s="24"/>
      <c r="V169" s="2"/>
      <c r="W169" s="2"/>
      <c r="X169" s="2"/>
      <c r="Y169" s="2"/>
      <c r="Z169" s="3"/>
      <c r="AA169" s="3"/>
      <c r="AB169" s="3"/>
    </row>
    <row r="170" spans="5:29" s="4" customFormat="1" ht="83.4" customHeight="1" thickBot="1" x14ac:dyDescent="0.35">
      <c r="E170" s="21" t="s">
        <v>120</v>
      </c>
      <c r="F170" s="22" t="s">
        <v>96</v>
      </c>
      <c r="G170" s="23"/>
      <c r="H170" s="1">
        <f>H150+H151+H152+H153+H155+H156+H158+H159+H160+H161+H162+H163+H167+H157+H164+H166+H168+H169+H165</f>
        <v>35543300</v>
      </c>
      <c r="I170" s="1">
        <f t="shared" ref="I170:T170" si="19">I150+I151+I152+I153+I155+I156+I158+I159+I160+I161+I162+I163+I167+I157+I164+I166+I168+I169+I165</f>
        <v>4744600</v>
      </c>
      <c r="J170" s="1">
        <f t="shared" si="19"/>
        <v>474500</v>
      </c>
      <c r="K170" s="1">
        <f t="shared" si="19"/>
        <v>647800</v>
      </c>
      <c r="L170" s="1">
        <f t="shared" si="19"/>
        <v>5061500</v>
      </c>
      <c r="M170" s="1">
        <f t="shared" si="19"/>
        <v>647400</v>
      </c>
      <c r="N170" s="1">
        <f t="shared" si="19"/>
        <v>647800</v>
      </c>
      <c r="O170" s="1">
        <f t="shared" si="19"/>
        <v>5061500</v>
      </c>
      <c r="P170" s="1">
        <f t="shared" si="19"/>
        <v>647400</v>
      </c>
      <c r="Q170" s="1">
        <f t="shared" si="19"/>
        <v>647800</v>
      </c>
      <c r="R170" s="1">
        <f t="shared" si="19"/>
        <v>5061600</v>
      </c>
      <c r="S170" s="1">
        <f t="shared" si="19"/>
        <v>660900</v>
      </c>
      <c r="T170" s="1">
        <f t="shared" si="19"/>
        <v>11240500</v>
      </c>
      <c r="U170" s="24"/>
      <c r="V170" s="2"/>
      <c r="W170" s="2"/>
      <c r="X170" s="2"/>
      <c r="Y170" s="2"/>
      <c r="Z170" s="3"/>
      <c r="AA170" s="3"/>
      <c r="AB170" s="3"/>
    </row>
    <row r="171" spans="5:29" s="4" customFormat="1" ht="15" customHeight="1" thickBot="1" x14ac:dyDescent="0.35">
      <c r="E171" s="39"/>
      <c r="F171" s="40"/>
      <c r="G171" s="4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4"/>
      <c r="V171" s="2"/>
      <c r="W171" s="2"/>
      <c r="X171" s="2"/>
      <c r="Y171" s="2"/>
      <c r="Z171" s="3"/>
      <c r="AA171" s="3"/>
      <c r="AB171" s="3"/>
    </row>
    <row r="172" spans="5:29" s="4" customFormat="1" ht="85.2" customHeight="1" thickBot="1" x14ac:dyDescent="0.35">
      <c r="E172" s="21" t="s">
        <v>116</v>
      </c>
      <c r="F172" s="22" t="s">
        <v>96</v>
      </c>
      <c r="G172" s="23"/>
      <c r="H172" s="1">
        <f>H171</f>
        <v>0</v>
      </c>
      <c r="I172" s="1">
        <f t="shared" ref="I172:S172" si="20">I171</f>
        <v>0</v>
      </c>
      <c r="J172" s="1">
        <f t="shared" si="20"/>
        <v>0</v>
      </c>
      <c r="K172" s="1">
        <f t="shared" si="20"/>
        <v>0</v>
      </c>
      <c r="L172" s="1">
        <f t="shared" si="20"/>
        <v>0</v>
      </c>
      <c r="M172" s="1">
        <f t="shared" si="20"/>
        <v>0</v>
      </c>
      <c r="N172" s="1">
        <f t="shared" si="20"/>
        <v>0</v>
      </c>
      <c r="O172" s="1">
        <f t="shared" si="20"/>
        <v>0</v>
      </c>
      <c r="P172" s="1">
        <f t="shared" si="20"/>
        <v>0</v>
      </c>
      <c r="Q172" s="1">
        <f t="shared" si="20"/>
        <v>0</v>
      </c>
      <c r="R172" s="1">
        <f t="shared" si="20"/>
        <v>0</v>
      </c>
      <c r="S172" s="1">
        <f t="shared" si="20"/>
        <v>0</v>
      </c>
      <c r="T172" s="1">
        <v>0</v>
      </c>
      <c r="U172" s="24"/>
      <c r="V172" s="2"/>
      <c r="W172" s="2"/>
      <c r="X172" s="2"/>
      <c r="Y172" s="2"/>
      <c r="Z172" s="3"/>
      <c r="AA172" s="3"/>
      <c r="AB172" s="3"/>
    </row>
    <row r="173" spans="5:29" s="48" customFormat="1" ht="12.75" hidden="1" customHeight="1" thickBot="1" x14ac:dyDescent="0.35">
      <c r="E173" s="42" t="s">
        <v>103</v>
      </c>
      <c r="F173" s="43"/>
      <c r="G173" s="44"/>
      <c r="H173" s="45">
        <f>H170+H172</f>
        <v>35543300</v>
      </c>
      <c r="I173" s="45">
        <f>I170+I172</f>
        <v>4744600</v>
      </c>
      <c r="J173" s="45">
        <f t="shared" ref="J173:T173" si="21">J170+J172</f>
        <v>474500</v>
      </c>
      <c r="K173" s="45">
        <f t="shared" si="21"/>
        <v>647800</v>
      </c>
      <c r="L173" s="45">
        <f t="shared" si="21"/>
        <v>5061500</v>
      </c>
      <c r="M173" s="45">
        <f t="shared" si="21"/>
        <v>647400</v>
      </c>
      <c r="N173" s="45">
        <f t="shared" si="21"/>
        <v>647800</v>
      </c>
      <c r="O173" s="45">
        <f t="shared" si="21"/>
        <v>5061500</v>
      </c>
      <c r="P173" s="45">
        <f t="shared" si="21"/>
        <v>647400</v>
      </c>
      <c r="Q173" s="45">
        <f t="shared" si="21"/>
        <v>647800</v>
      </c>
      <c r="R173" s="45">
        <f t="shared" si="21"/>
        <v>5061600</v>
      </c>
      <c r="S173" s="45">
        <f t="shared" si="21"/>
        <v>660900</v>
      </c>
      <c r="T173" s="45">
        <f t="shared" si="21"/>
        <v>11240500</v>
      </c>
      <c r="U173" s="45"/>
      <c r="V173" s="46"/>
      <c r="W173" s="46"/>
      <c r="X173" s="46"/>
      <c r="Y173" s="46"/>
      <c r="Z173" s="47"/>
      <c r="AA173" s="47"/>
      <c r="AB173" s="47"/>
    </row>
    <row r="174" spans="5:29" s="4" customFormat="1" ht="31.2" customHeight="1" thickBot="1" x14ac:dyDescent="0.35">
      <c r="E174" s="85" t="s">
        <v>58</v>
      </c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2"/>
      <c r="W174" s="2"/>
      <c r="X174" s="2"/>
      <c r="Y174" s="2"/>
      <c r="Z174" s="3"/>
      <c r="AA174" s="3"/>
      <c r="AB174" s="34"/>
      <c r="AC174" s="16"/>
    </row>
    <row r="175" spans="5:29" s="72" customFormat="1" ht="16.2" hidden="1" customHeight="1" thickBot="1" x14ac:dyDescent="0.35">
      <c r="E175" s="69"/>
      <c r="F175" s="69"/>
      <c r="G175" s="69"/>
      <c r="H175" s="75">
        <f>H173-H176</f>
        <v>0</v>
      </c>
      <c r="I175" s="75">
        <f t="shared" ref="I175:S175" si="22">I173-I176</f>
        <v>0</v>
      </c>
      <c r="J175" s="75">
        <f t="shared" si="22"/>
        <v>0</v>
      </c>
      <c r="K175" s="75">
        <f t="shared" si="22"/>
        <v>0</v>
      </c>
      <c r="L175" s="75">
        <f t="shared" si="22"/>
        <v>0</v>
      </c>
      <c r="M175" s="75">
        <f t="shared" si="22"/>
        <v>0</v>
      </c>
      <c r="N175" s="75">
        <f t="shared" si="22"/>
        <v>0</v>
      </c>
      <c r="O175" s="75">
        <f t="shared" si="22"/>
        <v>0</v>
      </c>
      <c r="P175" s="75">
        <f t="shared" si="22"/>
        <v>0</v>
      </c>
      <c r="Q175" s="75">
        <f t="shared" si="22"/>
        <v>0</v>
      </c>
      <c r="R175" s="75">
        <f t="shared" si="22"/>
        <v>0</v>
      </c>
      <c r="S175" s="75">
        <f t="shared" si="22"/>
        <v>0</v>
      </c>
      <c r="T175" s="75">
        <f>T173-T176</f>
        <v>0</v>
      </c>
      <c r="U175" s="69"/>
      <c r="V175" s="70"/>
      <c r="W175" s="70"/>
      <c r="X175" s="70"/>
      <c r="Y175" s="70"/>
      <c r="Z175" s="71"/>
      <c r="AA175" s="71"/>
      <c r="AB175" s="71"/>
    </row>
    <row r="176" spans="5:29" s="72" customFormat="1" ht="31.2" hidden="1" customHeight="1" thickBot="1" x14ac:dyDescent="0.35">
      <c r="E176" s="69"/>
      <c r="F176" s="69"/>
      <c r="G176" s="69"/>
      <c r="H176" s="75">
        <f>H179+H180+H182+H183+H184+H185+H186+H187+H188+H190+H191+H192+H193+H194+H195+H197+H199+H200+H203+H201+H196+H198</f>
        <v>35543300</v>
      </c>
      <c r="I176" s="75">
        <f t="shared" ref="I176:T176" si="23">I179+I180+I182+I183+I184+I185+I186+I187+I188+I190+I191+I192+I193+I194+I195+I197+I199+I200+I203+I201+I196+I198</f>
        <v>4744600</v>
      </c>
      <c r="J176" s="75">
        <f t="shared" si="23"/>
        <v>474500</v>
      </c>
      <c r="K176" s="75">
        <f t="shared" si="23"/>
        <v>647800</v>
      </c>
      <c r="L176" s="75">
        <f t="shared" si="23"/>
        <v>5061500</v>
      </c>
      <c r="M176" s="75">
        <f t="shared" si="23"/>
        <v>647400</v>
      </c>
      <c r="N176" s="75">
        <f t="shared" si="23"/>
        <v>647800</v>
      </c>
      <c r="O176" s="75">
        <f t="shared" si="23"/>
        <v>5061500</v>
      </c>
      <c r="P176" s="75">
        <f t="shared" si="23"/>
        <v>647400</v>
      </c>
      <c r="Q176" s="75">
        <f t="shared" si="23"/>
        <v>647800</v>
      </c>
      <c r="R176" s="75">
        <f t="shared" si="23"/>
        <v>5061600</v>
      </c>
      <c r="S176" s="75">
        <f t="shared" si="23"/>
        <v>660900</v>
      </c>
      <c r="T176" s="75">
        <f t="shared" si="23"/>
        <v>11240500</v>
      </c>
      <c r="U176" s="69"/>
      <c r="V176" s="70"/>
      <c r="W176" s="70"/>
      <c r="X176" s="70"/>
      <c r="Y176" s="70"/>
      <c r="Z176" s="71"/>
      <c r="AA176" s="71"/>
      <c r="AB176" s="71"/>
    </row>
    <row r="177" spans="5:29" s="53" customFormat="1" ht="22.8" customHeight="1" thickBot="1" x14ac:dyDescent="0.35">
      <c r="E177" s="86" t="s">
        <v>60</v>
      </c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49"/>
      <c r="W177" s="49"/>
      <c r="X177" s="49"/>
      <c r="Y177" s="49"/>
      <c r="Z177" s="50"/>
      <c r="AA177" s="50"/>
      <c r="AB177" s="51"/>
      <c r="AC177" s="52"/>
    </row>
    <row r="178" spans="5:29" s="53" customFormat="1" ht="31.2" customHeight="1" thickBot="1" x14ac:dyDescent="0.35">
      <c r="E178" s="85" t="s">
        <v>61</v>
      </c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49"/>
      <c r="W178" s="49"/>
      <c r="X178" s="49"/>
      <c r="Y178" s="49"/>
      <c r="Z178" s="50"/>
      <c r="AA178" s="50"/>
      <c r="AB178" s="51"/>
      <c r="AC178" s="52"/>
    </row>
    <row r="179" spans="5:29" s="53" customFormat="1" ht="40.200000000000003" customHeight="1" thickBot="1" x14ac:dyDescent="0.35">
      <c r="E179" s="39" t="s">
        <v>17</v>
      </c>
      <c r="F179" s="23" t="s">
        <v>62</v>
      </c>
      <c r="G179" s="23" t="s">
        <v>20</v>
      </c>
      <c r="H179" s="1">
        <f t="shared" ref="H179:H200" si="24">I179+J179+K179+L179+M179+N179+O179+Q179++P179+R179+S179+T179</f>
        <v>804100</v>
      </c>
      <c r="I179" s="1">
        <v>160400</v>
      </c>
      <c r="J179" s="1">
        <v>400</v>
      </c>
      <c r="K179" s="1">
        <v>80400</v>
      </c>
      <c r="L179" s="1">
        <v>80400</v>
      </c>
      <c r="M179" s="1">
        <v>80400</v>
      </c>
      <c r="N179" s="1">
        <v>80400</v>
      </c>
      <c r="O179" s="1">
        <v>80400</v>
      </c>
      <c r="P179" s="1">
        <v>80400</v>
      </c>
      <c r="Q179" s="1">
        <v>80400</v>
      </c>
      <c r="R179" s="1">
        <v>80500</v>
      </c>
      <c r="S179" s="1"/>
      <c r="T179" s="1"/>
      <c r="U179" s="54">
        <f t="shared" ref="U179:U186" si="25">R179+S179+T179</f>
        <v>80500</v>
      </c>
      <c r="V179" s="49"/>
      <c r="W179" s="49"/>
      <c r="X179" s="49"/>
      <c r="Y179" s="49"/>
      <c r="Z179" s="50"/>
      <c r="AA179" s="50"/>
      <c r="AB179" s="50"/>
      <c r="AC179" s="55"/>
    </row>
    <row r="180" spans="5:29" s="53" customFormat="1" ht="42.6" customHeight="1" thickBot="1" x14ac:dyDescent="0.35">
      <c r="E180" s="39" t="s">
        <v>17</v>
      </c>
      <c r="F180" s="23" t="s">
        <v>63</v>
      </c>
      <c r="G180" s="23" t="s">
        <v>20</v>
      </c>
      <c r="H180" s="1">
        <f t="shared" si="24"/>
        <v>5231700</v>
      </c>
      <c r="I180" s="1">
        <f>535900+104100</f>
        <v>640000</v>
      </c>
      <c r="J180" s="1">
        <f>335900+100700</f>
        <v>436600</v>
      </c>
      <c r="K180" s="1">
        <f>435900-100700-104100</f>
        <v>231100</v>
      </c>
      <c r="L180" s="1">
        <f>1308600-189500-62100</f>
        <v>1057000</v>
      </c>
      <c r="M180" s="1">
        <v>189500</v>
      </c>
      <c r="N180" s="1">
        <v>0</v>
      </c>
      <c r="O180" s="1">
        <f>1308600+62100</f>
        <v>1370700</v>
      </c>
      <c r="P180" s="1">
        <v>0</v>
      </c>
      <c r="Q180" s="1">
        <v>0</v>
      </c>
      <c r="R180" s="1">
        <f>1308600-1800</f>
        <v>1306800</v>
      </c>
      <c r="S180" s="1">
        <v>0</v>
      </c>
      <c r="T180" s="1">
        <v>0</v>
      </c>
      <c r="U180" s="54">
        <f t="shared" si="25"/>
        <v>1306800</v>
      </c>
      <c r="V180" s="49"/>
      <c r="W180" s="49"/>
      <c r="X180" s="49"/>
      <c r="Y180" s="49"/>
      <c r="Z180" s="50"/>
      <c r="AA180" s="50"/>
      <c r="AB180" s="50"/>
      <c r="AC180" s="55"/>
    </row>
    <row r="181" spans="5:29" s="53" customFormat="1" ht="39.6" hidden="1" customHeight="1" thickBot="1" x14ac:dyDescent="0.35">
      <c r="E181" s="39" t="s">
        <v>17</v>
      </c>
      <c r="F181" s="23" t="s">
        <v>63</v>
      </c>
      <c r="G181" s="41" t="s">
        <v>102</v>
      </c>
      <c r="H181" s="1">
        <f>I181+J181+K181+L181+M181+N181+O181+Q181++P181+R181+S181+T181</f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54">
        <f>R181+S181+T181</f>
        <v>0</v>
      </c>
      <c r="V181" s="49"/>
      <c r="W181" s="49"/>
      <c r="X181" s="49"/>
      <c r="Y181" s="49"/>
      <c r="Z181" s="50"/>
      <c r="AA181" s="50"/>
      <c r="AB181" s="50"/>
      <c r="AC181" s="55"/>
    </row>
    <row r="182" spans="5:29" s="53" customFormat="1" ht="39.6" customHeight="1" thickBot="1" x14ac:dyDescent="0.35">
      <c r="E182" s="39" t="s">
        <v>17</v>
      </c>
      <c r="F182" s="23" t="s">
        <v>63</v>
      </c>
      <c r="G182" s="79" t="s">
        <v>131</v>
      </c>
      <c r="H182" s="1">
        <f t="shared" si="24"/>
        <v>3800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>
        <v>3800</v>
      </c>
      <c r="U182" s="54">
        <f t="shared" si="25"/>
        <v>3800</v>
      </c>
      <c r="V182" s="49"/>
      <c r="W182" s="49"/>
      <c r="X182" s="49"/>
      <c r="Y182" s="49"/>
      <c r="Z182" s="50"/>
      <c r="AA182" s="50"/>
      <c r="AB182" s="50"/>
      <c r="AC182" s="55"/>
    </row>
    <row r="183" spans="5:29" s="53" customFormat="1" ht="28.2" customHeight="1" thickBot="1" x14ac:dyDescent="0.35">
      <c r="E183" s="39" t="s">
        <v>17</v>
      </c>
      <c r="F183" s="23" t="s">
        <v>97</v>
      </c>
      <c r="G183" s="23" t="s">
        <v>20</v>
      </c>
      <c r="H183" s="1">
        <f t="shared" ref="H183" si="26">I183+J183+K183+L183+M183+N183+O183+Q183++P183+R183+S183+T183</f>
        <v>12800</v>
      </c>
      <c r="I183" s="1">
        <v>12800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54">
        <f t="shared" ref="U183" si="27">R183+S183+T183</f>
        <v>0</v>
      </c>
      <c r="V183" s="49"/>
      <c r="W183" s="49"/>
      <c r="X183" s="49"/>
      <c r="Y183" s="49"/>
      <c r="Z183" s="50"/>
      <c r="AA183" s="50"/>
      <c r="AB183" s="50"/>
      <c r="AC183" s="55"/>
    </row>
    <row r="184" spans="5:29" s="53" customFormat="1" ht="28.2" customHeight="1" thickBot="1" x14ac:dyDescent="0.35">
      <c r="E184" s="39" t="s">
        <v>98</v>
      </c>
      <c r="F184" s="23" t="s">
        <v>97</v>
      </c>
      <c r="G184" s="23" t="s">
        <v>20</v>
      </c>
      <c r="H184" s="1">
        <f t="shared" si="24"/>
        <v>28500</v>
      </c>
      <c r="I184" s="1">
        <v>28500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54">
        <f t="shared" si="25"/>
        <v>0</v>
      </c>
      <c r="V184" s="49"/>
      <c r="W184" s="49"/>
      <c r="X184" s="49"/>
      <c r="Y184" s="49"/>
      <c r="Z184" s="50"/>
      <c r="AA184" s="50"/>
      <c r="AB184" s="50"/>
      <c r="AC184" s="55"/>
    </row>
    <row r="185" spans="5:29" s="53" customFormat="1" ht="28.2" hidden="1" customHeight="1" thickBot="1" x14ac:dyDescent="0.35">
      <c r="E185" s="39" t="s">
        <v>17</v>
      </c>
      <c r="F185" s="23" t="s">
        <v>117</v>
      </c>
      <c r="G185" s="23" t="s">
        <v>20</v>
      </c>
      <c r="H185" s="1">
        <f t="shared" si="24"/>
        <v>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54">
        <f t="shared" si="25"/>
        <v>0</v>
      </c>
      <c r="V185" s="49"/>
      <c r="W185" s="49"/>
      <c r="X185" s="49"/>
      <c r="Y185" s="49"/>
      <c r="Z185" s="50"/>
      <c r="AA185" s="50"/>
      <c r="AB185" s="50"/>
      <c r="AC185" s="55"/>
    </row>
    <row r="186" spans="5:29" s="53" customFormat="1" ht="41.4" customHeight="1" thickBot="1" x14ac:dyDescent="0.35">
      <c r="E186" s="39" t="s">
        <v>17</v>
      </c>
      <c r="F186" s="23" t="s">
        <v>64</v>
      </c>
      <c r="G186" s="23" t="s">
        <v>20</v>
      </c>
      <c r="H186" s="1">
        <f t="shared" si="24"/>
        <v>100000</v>
      </c>
      <c r="I186" s="1"/>
      <c r="J186" s="1"/>
      <c r="K186" s="1"/>
      <c r="L186" s="1"/>
      <c r="M186" s="1"/>
      <c r="N186" s="1"/>
      <c r="O186" s="1"/>
      <c r="P186" s="1"/>
      <c r="Q186" s="1"/>
      <c r="R186" s="1">
        <v>50000</v>
      </c>
      <c r="S186" s="1"/>
      <c r="T186" s="1">
        <v>50000</v>
      </c>
      <c r="U186" s="54">
        <f t="shared" si="25"/>
        <v>100000</v>
      </c>
      <c r="V186" s="49"/>
      <c r="W186" s="49"/>
      <c r="X186" s="49"/>
      <c r="Y186" s="49"/>
      <c r="Z186" s="50"/>
      <c r="AA186" s="50"/>
      <c r="AB186" s="50"/>
      <c r="AC186" s="55"/>
    </row>
    <row r="187" spans="5:29" s="53" customFormat="1" ht="39.6" customHeight="1" thickBot="1" x14ac:dyDescent="0.35">
      <c r="E187" s="39" t="s">
        <v>17</v>
      </c>
      <c r="F187" s="56">
        <v>113</v>
      </c>
      <c r="G187" s="23" t="s">
        <v>20</v>
      </c>
      <c r="H187" s="1">
        <f t="shared" si="24"/>
        <v>614200</v>
      </c>
      <c r="I187" s="1">
        <v>150000</v>
      </c>
      <c r="J187" s="1"/>
      <c r="K187" s="1"/>
      <c r="L187" s="1">
        <v>150000</v>
      </c>
      <c r="M187" s="1"/>
      <c r="N187" s="1"/>
      <c r="O187" s="1">
        <v>150000</v>
      </c>
      <c r="P187" s="1"/>
      <c r="Q187" s="1"/>
      <c r="R187" s="1">
        <v>164200</v>
      </c>
      <c r="S187" s="1"/>
      <c r="T187" s="1"/>
      <c r="U187" s="54">
        <f t="shared" ref="U187:U200" si="28">R187+S187+T187</f>
        <v>164200</v>
      </c>
      <c r="V187" s="49"/>
      <c r="W187" s="49"/>
      <c r="X187" s="49"/>
      <c r="Y187" s="49"/>
      <c r="Z187" s="50"/>
      <c r="AA187" s="50"/>
      <c r="AB187" s="50"/>
      <c r="AC187" s="55"/>
    </row>
    <row r="188" spans="5:29" s="53" customFormat="1" ht="39" customHeight="1" thickBot="1" x14ac:dyDescent="0.35">
      <c r="E188" s="39" t="s">
        <v>17</v>
      </c>
      <c r="F188" s="56">
        <v>309</v>
      </c>
      <c r="G188" s="23" t="s">
        <v>20</v>
      </c>
      <c r="H188" s="1">
        <f t="shared" si="24"/>
        <v>492800</v>
      </c>
      <c r="I188" s="1">
        <v>100000</v>
      </c>
      <c r="J188" s="1"/>
      <c r="K188" s="1"/>
      <c r="L188" s="1">
        <v>100000</v>
      </c>
      <c r="M188" s="1"/>
      <c r="N188" s="1"/>
      <c r="O188" s="1">
        <f>100000-13200</f>
        <v>86800</v>
      </c>
      <c r="P188" s="1"/>
      <c r="Q188" s="1"/>
      <c r="R188" s="1">
        <f>192800+13200</f>
        <v>206000</v>
      </c>
      <c r="S188" s="1"/>
      <c r="T188" s="1"/>
      <c r="U188" s="54">
        <f t="shared" si="28"/>
        <v>206000</v>
      </c>
      <c r="V188" s="49"/>
      <c r="W188" s="49"/>
      <c r="X188" s="49"/>
      <c r="Y188" s="49"/>
      <c r="Z188" s="50"/>
      <c r="AA188" s="50"/>
      <c r="AB188" s="50"/>
      <c r="AC188" s="55"/>
    </row>
    <row r="189" spans="5:29" s="53" customFormat="1" ht="39" hidden="1" customHeight="1" thickBot="1" x14ac:dyDescent="0.35">
      <c r="E189" s="39" t="s">
        <v>17</v>
      </c>
      <c r="F189" s="56">
        <v>309</v>
      </c>
      <c r="G189" s="41" t="s">
        <v>102</v>
      </c>
      <c r="H189" s="1">
        <f t="shared" si="24"/>
        <v>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54">
        <f t="shared" si="28"/>
        <v>0</v>
      </c>
      <c r="V189" s="49"/>
      <c r="W189" s="49"/>
      <c r="X189" s="49"/>
      <c r="Y189" s="49"/>
      <c r="Z189" s="50"/>
      <c r="AA189" s="50"/>
      <c r="AB189" s="50"/>
      <c r="AC189" s="55"/>
    </row>
    <row r="190" spans="5:29" s="53" customFormat="1" ht="42" customHeight="1" thickBot="1" x14ac:dyDescent="0.35">
      <c r="E190" s="39" t="s">
        <v>17</v>
      </c>
      <c r="F190" s="56">
        <v>310</v>
      </c>
      <c r="G190" s="23" t="s">
        <v>20</v>
      </c>
      <c r="H190" s="1">
        <f t="shared" si="24"/>
        <v>51000</v>
      </c>
      <c r="I190" s="1">
        <v>2500</v>
      </c>
      <c r="J190" s="1">
        <v>2500</v>
      </c>
      <c r="K190" s="1">
        <v>2500</v>
      </c>
      <c r="L190" s="1">
        <v>2500</v>
      </c>
      <c r="M190" s="1">
        <v>2500</v>
      </c>
      <c r="N190" s="1">
        <v>22500</v>
      </c>
      <c r="O190" s="1">
        <v>2500</v>
      </c>
      <c r="P190" s="1">
        <v>2500</v>
      </c>
      <c r="Q190" s="1">
        <v>2500</v>
      </c>
      <c r="R190" s="1">
        <v>2500</v>
      </c>
      <c r="S190" s="1">
        <v>2500</v>
      </c>
      <c r="T190" s="1">
        <v>3500</v>
      </c>
      <c r="U190" s="54">
        <f t="shared" si="28"/>
        <v>8500</v>
      </c>
      <c r="V190" s="49"/>
      <c r="W190" s="49"/>
      <c r="X190" s="49"/>
      <c r="Y190" s="49"/>
      <c r="Z190" s="50"/>
      <c r="AA190" s="50"/>
      <c r="AB190" s="50"/>
      <c r="AC190" s="55"/>
    </row>
    <row r="191" spans="5:29" s="53" customFormat="1" ht="39" customHeight="1" thickBot="1" x14ac:dyDescent="0.35">
      <c r="E191" s="39" t="s">
        <v>17</v>
      </c>
      <c r="F191" s="56">
        <v>314</v>
      </c>
      <c r="G191" s="41" t="s">
        <v>102</v>
      </c>
      <c r="H191" s="1">
        <f>I191+J191+K191+L191+M191+N191+O191+Q191++P191+R191+S191+T191</f>
        <v>60900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>
        <v>60900</v>
      </c>
      <c r="U191" s="54">
        <f t="shared" si="28"/>
        <v>60900</v>
      </c>
      <c r="V191" s="49"/>
      <c r="W191" s="49"/>
      <c r="X191" s="49"/>
      <c r="Y191" s="49"/>
      <c r="Z191" s="50"/>
      <c r="AA191" s="50"/>
      <c r="AB191" s="50"/>
      <c r="AC191" s="55"/>
    </row>
    <row r="192" spans="5:29" s="53" customFormat="1" ht="41.4" customHeight="1" thickBot="1" x14ac:dyDescent="0.35">
      <c r="E192" s="39" t="s">
        <v>17</v>
      </c>
      <c r="F192" s="56">
        <v>409</v>
      </c>
      <c r="G192" s="23" t="s">
        <v>20</v>
      </c>
      <c r="H192" s="1">
        <f t="shared" si="24"/>
        <v>3970300</v>
      </c>
      <c r="I192" s="1">
        <v>630000</v>
      </c>
      <c r="J192" s="1">
        <v>30000</v>
      </c>
      <c r="K192" s="1">
        <v>330000</v>
      </c>
      <c r="L192" s="1">
        <v>630000</v>
      </c>
      <c r="M192" s="1">
        <v>30000</v>
      </c>
      <c r="N192" s="1">
        <f>330000-130100</f>
        <v>199900</v>
      </c>
      <c r="O192" s="1">
        <f>330000+130100+110500+110100</f>
        <v>680700</v>
      </c>
      <c r="P192" s="1">
        <f>330000-110500</f>
        <v>219500</v>
      </c>
      <c r="Q192" s="1">
        <f>330000-110100</f>
        <v>219900</v>
      </c>
      <c r="R192" s="1">
        <f>330000+71600+140100</f>
        <v>541700</v>
      </c>
      <c r="S192" s="1">
        <f>330000-71600</f>
        <v>258400</v>
      </c>
      <c r="T192" s="1">
        <f>340300-140100</f>
        <v>200200</v>
      </c>
      <c r="U192" s="54">
        <f t="shared" si="28"/>
        <v>1000300</v>
      </c>
      <c r="V192" s="49"/>
      <c r="W192" s="49"/>
      <c r="X192" s="49"/>
      <c r="Y192" s="49"/>
      <c r="Z192" s="50"/>
      <c r="AA192" s="50"/>
      <c r="AB192" s="50"/>
      <c r="AC192" s="55"/>
    </row>
    <row r="193" spans="5:29" s="53" customFormat="1" ht="41.4" customHeight="1" thickBot="1" x14ac:dyDescent="0.35">
      <c r="E193" s="39" t="s">
        <v>17</v>
      </c>
      <c r="F193" s="56">
        <v>412</v>
      </c>
      <c r="G193" s="23" t="s">
        <v>20</v>
      </c>
      <c r="H193" s="1">
        <f>I193+J193+K193+L193+M193+N193+O193+Q193++P193+R193+S193+T193</f>
        <v>153600</v>
      </c>
      <c r="I193" s="1">
        <v>38400</v>
      </c>
      <c r="J193" s="1"/>
      <c r="K193" s="1"/>
      <c r="L193" s="1">
        <v>38400</v>
      </c>
      <c r="M193" s="1"/>
      <c r="N193" s="1"/>
      <c r="O193" s="1">
        <v>38400</v>
      </c>
      <c r="P193" s="1"/>
      <c r="Q193" s="1"/>
      <c r="R193" s="1">
        <v>38400</v>
      </c>
      <c r="S193" s="1"/>
      <c r="T193" s="1"/>
      <c r="U193" s="54">
        <f t="shared" ref="U193" si="29">R193+S193+T193</f>
        <v>38400</v>
      </c>
      <c r="V193" s="49"/>
      <c r="W193" s="49"/>
      <c r="X193" s="49"/>
      <c r="Y193" s="49"/>
      <c r="Z193" s="50"/>
      <c r="AA193" s="50"/>
      <c r="AB193" s="50"/>
      <c r="AC193" s="55"/>
    </row>
    <row r="194" spans="5:29" s="53" customFormat="1" ht="41.4" customHeight="1" thickBot="1" x14ac:dyDescent="0.35">
      <c r="E194" s="39" t="s">
        <v>17</v>
      </c>
      <c r="F194" s="56">
        <v>502</v>
      </c>
      <c r="G194" s="23" t="s">
        <v>20</v>
      </c>
      <c r="H194" s="1">
        <f>I194+J194+K194+L194+M194+N194+O194+Q194++P194+R194+S194+T194</f>
        <v>200000</v>
      </c>
      <c r="I194" s="1">
        <v>50000</v>
      </c>
      <c r="J194" s="1"/>
      <c r="K194" s="1"/>
      <c r="L194" s="1">
        <v>50000</v>
      </c>
      <c r="M194" s="1"/>
      <c r="N194" s="1"/>
      <c r="O194" s="1">
        <v>50000</v>
      </c>
      <c r="P194" s="1"/>
      <c r="Q194" s="1"/>
      <c r="R194" s="1">
        <v>50000</v>
      </c>
      <c r="S194" s="1"/>
      <c r="T194" s="1"/>
      <c r="U194" s="54">
        <f t="shared" si="28"/>
        <v>50000</v>
      </c>
      <c r="V194" s="49"/>
      <c r="W194" s="49"/>
      <c r="X194" s="49"/>
      <c r="Y194" s="49"/>
      <c r="Z194" s="50"/>
      <c r="AA194" s="50"/>
      <c r="AB194" s="50"/>
      <c r="AC194" s="55"/>
    </row>
    <row r="195" spans="5:29" s="53" customFormat="1" ht="46.8" customHeight="1" thickBot="1" x14ac:dyDescent="0.35">
      <c r="E195" s="39" t="s">
        <v>17</v>
      </c>
      <c r="F195" s="56">
        <v>503</v>
      </c>
      <c r="G195" s="23" t="s">
        <v>20</v>
      </c>
      <c r="H195" s="1">
        <f t="shared" si="24"/>
        <v>3459500</v>
      </c>
      <c r="I195" s="1">
        <v>685000</v>
      </c>
      <c r="J195" s="1">
        <v>5000</v>
      </c>
      <c r="K195" s="1">
        <f>345000-341200</f>
        <v>3800</v>
      </c>
      <c r="L195" s="1">
        <f>345000+341200</f>
        <v>686200</v>
      </c>
      <c r="M195" s="1">
        <v>345000</v>
      </c>
      <c r="N195" s="1">
        <v>345000</v>
      </c>
      <c r="O195" s="1">
        <v>345000</v>
      </c>
      <c r="P195" s="1">
        <v>345000</v>
      </c>
      <c r="Q195" s="1">
        <v>345000</v>
      </c>
      <c r="R195" s="1">
        <v>354500</v>
      </c>
      <c r="S195" s="1"/>
      <c r="T195" s="1"/>
      <c r="U195" s="54">
        <f t="shared" si="28"/>
        <v>354500</v>
      </c>
      <c r="V195" s="49"/>
      <c r="W195" s="49"/>
      <c r="X195" s="49"/>
      <c r="Y195" s="49"/>
      <c r="Z195" s="50"/>
      <c r="AA195" s="50"/>
      <c r="AB195" s="50"/>
      <c r="AC195" s="55"/>
    </row>
    <row r="196" spans="5:29" s="53" customFormat="1" ht="44.4" customHeight="1" thickBot="1" x14ac:dyDescent="0.35">
      <c r="E196" s="39" t="s">
        <v>17</v>
      </c>
      <c r="F196" s="56">
        <v>503</v>
      </c>
      <c r="G196" s="79" t="s">
        <v>129</v>
      </c>
      <c r="H196" s="1">
        <f>I196+J196+K196+L196+M196+N196+O196+Q196++P196+R196+S196+T196</f>
        <v>10225100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>
        <v>10225100</v>
      </c>
      <c r="U196" s="54">
        <f t="shared" si="28"/>
        <v>10225100</v>
      </c>
      <c r="V196" s="49"/>
      <c r="W196" s="49"/>
      <c r="X196" s="49"/>
      <c r="Y196" s="49"/>
      <c r="Z196" s="50"/>
      <c r="AA196" s="50"/>
      <c r="AB196" s="50"/>
      <c r="AC196" s="55"/>
    </row>
    <row r="197" spans="5:29" s="53" customFormat="1" ht="39.6" customHeight="1" thickBot="1" x14ac:dyDescent="0.35">
      <c r="E197" s="39" t="s">
        <v>17</v>
      </c>
      <c r="F197" s="56">
        <v>707</v>
      </c>
      <c r="G197" s="23" t="s">
        <v>20</v>
      </c>
      <c r="H197" s="1">
        <f t="shared" si="24"/>
        <v>50000</v>
      </c>
      <c r="I197" s="1"/>
      <c r="J197" s="1"/>
      <c r="K197" s="1"/>
      <c r="L197" s="1">
        <v>20000</v>
      </c>
      <c r="M197" s="1"/>
      <c r="N197" s="1"/>
      <c r="O197" s="1">
        <v>10000</v>
      </c>
      <c r="P197" s="1"/>
      <c r="Q197" s="1"/>
      <c r="R197" s="1">
        <v>20000</v>
      </c>
      <c r="S197" s="1"/>
      <c r="T197" s="1"/>
      <c r="U197" s="54">
        <f t="shared" si="28"/>
        <v>20000</v>
      </c>
      <c r="V197" s="49"/>
      <c r="W197" s="49"/>
      <c r="X197" s="49"/>
      <c r="Y197" s="49"/>
      <c r="Z197" s="50"/>
      <c r="AA197" s="50"/>
      <c r="AB197" s="50"/>
      <c r="AC197" s="55"/>
    </row>
    <row r="198" spans="5:29" s="53" customFormat="1" ht="39.6" customHeight="1" thickBot="1" x14ac:dyDescent="0.35">
      <c r="E198" s="39" t="s">
        <v>17</v>
      </c>
      <c r="F198" s="56">
        <v>801</v>
      </c>
      <c r="G198" s="79" t="s">
        <v>128</v>
      </c>
      <c r="H198" s="1">
        <f>I198+J198+K198+L198+M198+N198+O198+Q198++P198+R198+S198+T198</f>
        <v>48000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>
        <v>48000</v>
      </c>
      <c r="U198" s="54">
        <f t="shared" si="28"/>
        <v>48000</v>
      </c>
      <c r="V198" s="49"/>
      <c r="W198" s="49"/>
      <c r="X198" s="49"/>
      <c r="Y198" s="49"/>
      <c r="Z198" s="50"/>
      <c r="AA198" s="50"/>
      <c r="AB198" s="50"/>
      <c r="AC198" s="55"/>
    </row>
    <row r="199" spans="5:29" s="53" customFormat="1" ht="39.6" customHeight="1" thickBot="1" x14ac:dyDescent="0.35">
      <c r="E199" s="39" t="s">
        <v>17</v>
      </c>
      <c r="F199" s="56">
        <v>801</v>
      </c>
      <c r="G199" s="23" t="s">
        <v>20</v>
      </c>
      <c r="H199" s="1">
        <f t="shared" si="24"/>
        <v>9465500</v>
      </c>
      <c r="I199" s="1">
        <v>2160000</v>
      </c>
      <c r="J199" s="1"/>
      <c r="K199" s="1"/>
      <c r="L199" s="1">
        <v>2160000</v>
      </c>
      <c r="M199" s="1"/>
      <c r="N199" s="1"/>
      <c r="O199" s="1">
        <v>2160000</v>
      </c>
      <c r="P199" s="73"/>
      <c r="Q199" s="73"/>
      <c r="R199" s="1">
        <v>2160000</v>
      </c>
      <c r="S199" s="1">
        <v>400000</v>
      </c>
      <c r="T199" s="1">
        <f>473500-48000</f>
        <v>425500</v>
      </c>
      <c r="U199" s="54">
        <f t="shared" si="28"/>
        <v>2985500</v>
      </c>
      <c r="V199" s="49"/>
      <c r="W199" s="49"/>
      <c r="X199" s="49"/>
      <c r="Y199" s="49"/>
      <c r="Z199" s="50"/>
      <c r="AA199" s="50"/>
      <c r="AB199" s="50"/>
      <c r="AC199" s="55"/>
    </row>
    <row r="200" spans="5:29" s="53" customFormat="1" ht="41.4" customHeight="1" thickBot="1" x14ac:dyDescent="0.35">
      <c r="E200" s="39" t="s">
        <v>17</v>
      </c>
      <c r="F200" s="56">
        <v>1102</v>
      </c>
      <c r="G200" s="23" t="s">
        <v>20</v>
      </c>
      <c r="H200" s="1">
        <f t="shared" si="24"/>
        <v>359200</v>
      </c>
      <c r="I200" s="1">
        <v>87000</v>
      </c>
      <c r="J200" s="1"/>
      <c r="K200" s="1"/>
      <c r="L200" s="1">
        <v>87000</v>
      </c>
      <c r="M200" s="1"/>
      <c r="N200" s="1"/>
      <c r="O200" s="1">
        <v>87000</v>
      </c>
      <c r="P200" s="1"/>
      <c r="Q200" s="1"/>
      <c r="R200" s="1">
        <v>87000</v>
      </c>
      <c r="S200" s="1"/>
      <c r="T200" s="1">
        <v>11200</v>
      </c>
      <c r="U200" s="54">
        <f t="shared" si="28"/>
        <v>98200</v>
      </c>
      <c r="V200" s="49"/>
      <c r="W200" s="49"/>
      <c r="X200" s="49"/>
      <c r="Y200" s="49"/>
      <c r="Z200" s="50"/>
      <c r="AA200" s="50"/>
      <c r="AB200" s="50"/>
      <c r="AC200" s="55"/>
    </row>
    <row r="201" spans="5:29" s="53" customFormat="1" ht="42" customHeight="1" thickBot="1" x14ac:dyDescent="0.35">
      <c r="E201" s="39" t="s">
        <v>17</v>
      </c>
      <c r="F201" s="23" t="s">
        <v>19</v>
      </c>
      <c r="G201" s="79" t="s">
        <v>130</v>
      </c>
      <c r="H201" s="1">
        <f>I201+J201+K201+L201+M201+N201+O201+Q201++P201+R201+S201+T201</f>
        <v>212300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>
        <v>212300</v>
      </c>
      <c r="U201" s="54">
        <f>R201+S201+T201</f>
        <v>212300</v>
      </c>
      <c r="V201" s="49"/>
      <c r="W201" s="49"/>
      <c r="X201" s="49"/>
      <c r="Y201" s="49"/>
      <c r="Z201" s="50"/>
      <c r="AA201" s="50"/>
      <c r="AB201" s="50"/>
      <c r="AC201" s="55"/>
    </row>
    <row r="202" spans="5:29" s="4" customFormat="1" ht="87" customHeight="1" thickBot="1" x14ac:dyDescent="0.35">
      <c r="E202" s="21" t="s">
        <v>118</v>
      </c>
      <c r="F202" s="22" t="s">
        <v>96</v>
      </c>
      <c r="G202" s="23"/>
      <c r="H202" s="1">
        <f>SUM(H179:H201)</f>
        <v>35543300</v>
      </c>
      <c r="I202" s="1">
        <f t="shared" ref="I202:T202" si="30">SUM(I179:I201)</f>
        <v>4744600</v>
      </c>
      <c r="J202" s="1">
        <f t="shared" si="30"/>
        <v>474500</v>
      </c>
      <c r="K202" s="1">
        <f t="shared" si="30"/>
        <v>647800</v>
      </c>
      <c r="L202" s="1">
        <f t="shared" si="30"/>
        <v>5061500</v>
      </c>
      <c r="M202" s="1">
        <f t="shared" si="30"/>
        <v>647400</v>
      </c>
      <c r="N202" s="1">
        <f t="shared" si="30"/>
        <v>647800</v>
      </c>
      <c r="O202" s="1">
        <f t="shared" si="30"/>
        <v>5061500</v>
      </c>
      <c r="P202" s="1">
        <f t="shared" si="30"/>
        <v>647400</v>
      </c>
      <c r="Q202" s="1">
        <f t="shared" si="30"/>
        <v>647800</v>
      </c>
      <c r="R202" s="1">
        <f t="shared" si="30"/>
        <v>5061600</v>
      </c>
      <c r="S202" s="1">
        <f t="shared" si="30"/>
        <v>660900</v>
      </c>
      <c r="T202" s="1">
        <f t="shared" si="30"/>
        <v>11240500</v>
      </c>
      <c r="U202" s="24"/>
      <c r="V202" s="2"/>
      <c r="W202" s="2"/>
      <c r="X202" s="2"/>
      <c r="Y202" s="2"/>
      <c r="Z202" s="3"/>
      <c r="AA202" s="3"/>
      <c r="AB202" s="3"/>
    </row>
    <row r="203" spans="5:29" s="53" customFormat="1" ht="42" hidden="1" customHeight="1" thickBot="1" x14ac:dyDescent="0.35">
      <c r="E203" s="39"/>
      <c r="F203" s="23"/>
      <c r="G203" s="4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54"/>
      <c r="V203" s="49"/>
      <c r="W203" s="49"/>
      <c r="X203" s="49"/>
      <c r="Y203" s="49"/>
      <c r="Z203" s="50"/>
      <c r="AA203" s="50"/>
      <c r="AB203" s="50"/>
      <c r="AC203" s="55"/>
    </row>
    <row r="204" spans="5:29" s="4" customFormat="1" ht="82.8" customHeight="1" thickBot="1" x14ac:dyDescent="0.35">
      <c r="E204" s="21" t="s">
        <v>119</v>
      </c>
      <c r="F204" s="22" t="s">
        <v>96</v>
      </c>
      <c r="G204" s="23"/>
      <c r="H204" s="1">
        <f>H203</f>
        <v>0</v>
      </c>
      <c r="I204" s="1">
        <f t="shared" ref="I204:S204" si="31">I203</f>
        <v>0</v>
      </c>
      <c r="J204" s="1">
        <f t="shared" si="31"/>
        <v>0</v>
      </c>
      <c r="K204" s="1">
        <f t="shared" si="31"/>
        <v>0</v>
      </c>
      <c r="L204" s="1">
        <f t="shared" si="31"/>
        <v>0</v>
      </c>
      <c r="M204" s="1">
        <f t="shared" si="31"/>
        <v>0</v>
      </c>
      <c r="N204" s="1">
        <f t="shared" si="31"/>
        <v>0</v>
      </c>
      <c r="O204" s="1">
        <f t="shared" si="31"/>
        <v>0</v>
      </c>
      <c r="P204" s="1">
        <f t="shared" si="31"/>
        <v>0</v>
      </c>
      <c r="Q204" s="1">
        <f t="shared" si="31"/>
        <v>0</v>
      </c>
      <c r="R204" s="1">
        <f t="shared" si="31"/>
        <v>0</v>
      </c>
      <c r="S204" s="1">
        <f t="shared" si="31"/>
        <v>0</v>
      </c>
      <c r="T204" s="1">
        <v>0</v>
      </c>
      <c r="U204" s="24"/>
      <c r="V204" s="2"/>
      <c r="W204" s="2"/>
      <c r="X204" s="2"/>
      <c r="Y204" s="2"/>
      <c r="Z204" s="3"/>
      <c r="AA204" s="3"/>
      <c r="AB204" s="3"/>
    </row>
    <row r="205" spans="5:29" s="57" customFormat="1" ht="31.2" hidden="1" customHeight="1" thickBot="1" x14ac:dyDescent="0.35">
      <c r="E205" s="83" t="s">
        <v>65</v>
      </c>
      <c r="F205" s="83"/>
      <c r="G205" s="83"/>
      <c r="H205" s="58">
        <f>H204+H202</f>
        <v>35543300</v>
      </c>
      <c r="I205" s="58">
        <f t="shared" ref="I205:T205" si="32">I204+I202</f>
        <v>4744600</v>
      </c>
      <c r="J205" s="58">
        <f t="shared" si="32"/>
        <v>474500</v>
      </c>
      <c r="K205" s="58">
        <f t="shared" si="32"/>
        <v>647800</v>
      </c>
      <c r="L205" s="58">
        <f t="shared" si="32"/>
        <v>5061500</v>
      </c>
      <c r="M205" s="58">
        <f t="shared" si="32"/>
        <v>647400</v>
      </c>
      <c r="N205" s="58">
        <f t="shared" si="32"/>
        <v>647800</v>
      </c>
      <c r="O205" s="58">
        <f t="shared" si="32"/>
        <v>5061500</v>
      </c>
      <c r="P205" s="58">
        <f t="shared" si="32"/>
        <v>647400</v>
      </c>
      <c r="Q205" s="58">
        <f t="shared" si="32"/>
        <v>647800</v>
      </c>
      <c r="R205" s="58">
        <f t="shared" si="32"/>
        <v>5061600</v>
      </c>
      <c r="S205" s="58">
        <f t="shared" si="32"/>
        <v>660900</v>
      </c>
      <c r="T205" s="58">
        <f t="shared" si="32"/>
        <v>11240500</v>
      </c>
      <c r="U205" s="58" t="e">
        <f>#REF!</f>
        <v>#REF!</v>
      </c>
      <c r="V205" s="59"/>
      <c r="W205" s="59"/>
      <c r="X205" s="59"/>
      <c r="Y205" s="59"/>
      <c r="Z205" s="60"/>
      <c r="AA205" s="60"/>
      <c r="AB205" s="60"/>
    </row>
    <row r="206" spans="5:29" s="57" customFormat="1" ht="31.2" hidden="1" customHeight="1" thickBot="1" x14ac:dyDescent="0.35">
      <c r="E206" s="83" t="s">
        <v>101</v>
      </c>
      <c r="F206" s="83"/>
      <c r="G206" s="83"/>
      <c r="H206" s="58">
        <f>H173</f>
        <v>35543300</v>
      </c>
      <c r="I206" s="58">
        <f t="shared" ref="I206:T206" si="33">I173</f>
        <v>4744600</v>
      </c>
      <c r="J206" s="58">
        <f t="shared" si="33"/>
        <v>474500</v>
      </c>
      <c r="K206" s="58">
        <f t="shared" si="33"/>
        <v>647800</v>
      </c>
      <c r="L206" s="58">
        <f t="shared" si="33"/>
        <v>5061500</v>
      </c>
      <c r="M206" s="58">
        <f t="shared" si="33"/>
        <v>647400</v>
      </c>
      <c r="N206" s="58">
        <f t="shared" si="33"/>
        <v>647800</v>
      </c>
      <c r="O206" s="58">
        <f t="shared" si="33"/>
        <v>5061500</v>
      </c>
      <c r="P206" s="58">
        <f t="shared" si="33"/>
        <v>647400</v>
      </c>
      <c r="Q206" s="58">
        <f t="shared" si="33"/>
        <v>647800</v>
      </c>
      <c r="R206" s="58">
        <f t="shared" si="33"/>
        <v>5061600</v>
      </c>
      <c r="S206" s="58">
        <f t="shared" si="33"/>
        <v>660900</v>
      </c>
      <c r="T206" s="58">
        <f t="shared" si="33"/>
        <v>11240500</v>
      </c>
      <c r="U206" s="58"/>
      <c r="V206" s="59"/>
      <c r="W206" s="59"/>
      <c r="X206" s="59"/>
      <c r="Y206" s="59"/>
      <c r="Z206" s="60"/>
      <c r="AA206" s="60"/>
      <c r="AB206" s="60"/>
    </row>
    <row r="207" spans="5:29" s="57" customFormat="1" ht="31.2" hidden="1" customHeight="1" thickBot="1" x14ac:dyDescent="0.35">
      <c r="E207" s="77"/>
      <c r="F207" s="77"/>
      <c r="G207" s="77"/>
      <c r="H207" s="58">
        <f>H205-H206</f>
        <v>0</v>
      </c>
      <c r="I207" s="58">
        <f t="shared" ref="I207:T207" si="34">I205-I206</f>
        <v>0</v>
      </c>
      <c r="J207" s="58">
        <f t="shared" si="34"/>
        <v>0</v>
      </c>
      <c r="K207" s="58">
        <f t="shared" si="34"/>
        <v>0</v>
      </c>
      <c r="L207" s="58">
        <f t="shared" si="34"/>
        <v>0</v>
      </c>
      <c r="M207" s="58">
        <f t="shared" si="34"/>
        <v>0</v>
      </c>
      <c r="N207" s="58">
        <f t="shared" si="34"/>
        <v>0</v>
      </c>
      <c r="O207" s="58">
        <f t="shared" si="34"/>
        <v>0</v>
      </c>
      <c r="P207" s="58">
        <f t="shared" si="34"/>
        <v>0</v>
      </c>
      <c r="Q207" s="58">
        <f t="shared" si="34"/>
        <v>0</v>
      </c>
      <c r="R207" s="58">
        <f t="shared" si="34"/>
        <v>0</v>
      </c>
      <c r="S207" s="58">
        <f t="shared" si="34"/>
        <v>0</v>
      </c>
      <c r="T207" s="58">
        <f t="shared" si="34"/>
        <v>0</v>
      </c>
      <c r="U207" s="58"/>
      <c r="V207" s="59"/>
      <c r="W207" s="59"/>
      <c r="X207" s="59"/>
      <c r="Y207" s="59"/>
      <c r="Z207" s="60"/>
      <c r="AA207" s="60"/>
      <c r="AB207" s="60"/>
    </row>
    <row r="208" spans="5:29" s="53" customFormat="1" ht="29.85" customHeight="1" thickBot="1" x14ac:dyDescent="0.35">
      <c r="E208" s="84" t="s">
        <v>66</v>
      </c>
      <c r="F208" s="84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49"/>
      <c r="W208" s="49"/>
      <c r="X208" s="49"/>
      <c r="Y208" s="49"/>
      <c r="Z208" s="50"/>
      <c r="AA208" s="50"/>
      <c r="AB208" s="51"/>
      <c r="AC208" s="52"/>
    </row>
    <row r="209" spans="5:28" s="53" customFormat="1" ht="29.85" customHeight="1" thickBot="1" x14ac:dyDescent="0.35">
      <c r="E209" s="74" t="s">
        <v>104</v>
      </c>
      <c r="F209" s="41" t="s">
        <v>112</v>
      </c>
      <c r="G209" s="66"/>
      <c r="H209" s="1">
        <f>H208</f>
        <v>0</v>
      </c>
      <c r="I209" s="1">
        <f t="shared" ref="I209:T210" si="35">I208</f>
        <v>0</v>
      </c>
      <c r="J209" s="1">
        <f t="shared" si="35"/>
        <v>0</v>
      </c>
      <c r="K209" s="1">
        <f t="shared" si="35"/>
        <v>0</v>
      </c>
      <c r="L209" s="1">
        <f t="shared" si="35"/>
        <v>0</v>
      </c>
      <c r="M209" s="1">
        <f t="shared" si="35"/>
        <v>0</v>
      </c>
      <c r="N209" s="1">
        <f t="shared" si="35"/>
        <v>0</v>
      </c>
      <c r="O209" s="1">
        <f t="shared" si="35"/>
        <v>0</v>
      </c>
      <c r="P209" s="1">
        <f t="shared" si="35"/>
        <v>0</v>
      </c>
      <c r="Q209" s="1">
        <f t="shared" si="35"/>
        <v>0</v>
      </c>
      <c r="R209" s="1">
        <f t="shared" si="35"/>
        <v>0</v>
      </c>
      <c r="S209" s="1">
        <f t="shared" si="35"/>
        <v>0</v>
      </c>
      <c r="T209" s="1">
        <f t="shared" si="35"/>
        <v>0</v>
      </c>
      <c r="U209" s="76"/>
      <c r="V209" s="49"/>
      <c r="W209" s="49"/>
      <c r="X209" s="49"/>
      <c r="Y209" s="49"/>
      <c r="Z209" s="50"/>
      <c r="AA209" s="50"/>
      <c r="AB209" s="50"/>
    </row>
    <row r="210" spans="5:28" s="4" customFormat="1" ht="13.2" customHeight="1" thickBot="1" x14ac:dyDescent="0.35">
      <c r="E210" s="74"/>
      <c r="F210" s="41"/>
      <c r="G210" s="67"/>
      <c r="H210" s="1">
        <f>H209</f>
        <v>0</v>
      </c>
      <c r="I210" s="1">
        <f t="shared" si="35"/>
        <v>0</v>
      </c>
      <c r="J210" s="1">
        <f t="shared" si="35"/>
        <v>0</v>
      </c>
      <c r="K210" s="1">
        <f t="shared" si="35"/>
        <v>0</v>
      </c>
      <c r="L210" s="1">
        <f t="shared" si="35"/>
        <v>0</v>
      </c>
      <c r="M210" s="1">
        <f t="shared" si="35"/>
        <v>0</v>
      </c>
      <c r="N210" s="1">
        <f t="shared" si="35"/>
        <v>0</v>
      </c>
      <c r="O210" s="1">
        <f t="shared" si="35"/>
        <v>0</v>
      </c>
      <c r="P210" s="1">
        <f t="shared" si="35"/>
        <v>0</v>
      </c>
      <c r="Q210" s="1">
        <f t="shared" si="35"/>
        <v>0</v>
      </c>
      <c r="R210" s="1">
        <f t="shared" si="35"/>
        <v>0</v>
      </c>
      <c r="S210" s="1">
        <f t="shared" si="35"/>
        <v>0</v>
      </c>
      <c r="T210" s="1">
        <f t="shared" si="35"/>
        <v>0</v>
      </c>
      <c r="U210" s="24"/>
      <c r="V210" s="2"/>
      <c r="W210" s="2"/>
      <c r="X210" s="2"/>
      <c r="Y210" s="2"/>
      <c r="Z210" s="3"/>
      <c r="AA210" s="3"/>
      <c r="AB210" s="3"/>
    </row>
    <row r="211" spans="5:28" s="53" customFormat="1" ht="29.85" customHeight="1" thickBot="1" x14ac:dyDescent="0.35">
      <c r="E211" s="74" t="s">
        <v>105</v>
      </c>
      <c r="F211" s="41" t="s">
        <v>112</v>
      </c>
      <c r="G211" s="66"/>
      <c r="H211" s="68">
        <f>H173</f>
        <v>35543300</v>
      </c>
      <c r="I211" s="68">
        <f t="shared" ref="I211:T211" si="36">I173</f>
        <v>4744600</v>
      </c>
      <c r="J211" s="68">
        <f t="shared" si="36"/>
        <v>474500</v>
      </c>
      <c r="K211" s="68">
        <f t="shared" si="36"/>
        <v>647800</v>
      </c>
      <c r="L211" s="68">
        <f t="shared" si="36"/>
        <v>5061500</v>
      </c>
      <c r="M211" s="68">
        <f t="shared" si="36"/>
        <v>647400</v>
      </c>
      <c r="N211" s="68">
        <f t="shared" si="36"/>
        <v>647800</v>
      </c>
      <c r="O211" s="68">
        <f t="shared" si="36"/>
        <v>5061500</v>
      </c>
      <c r="P211" s="68">
        <f t="shared" si="36"/>
        <v>647400</v>
      </c>
      <c r="Q211" s="68">
        <f t="shared" si="36"/>
        <v>647800</v>
      </c>
      <c r="R211" s="68">
        <f t="shared" si="36"/>
        <v>5061600</v>
      </c>
      <c r="S211" s="68">
        <f t="shared" si="36"/>
        <v>660900</v>
      </c>
      <c r="T211" s="68">
        <f t="shared" si="36"/>
        <v>11240500</v>
      </c>
      <c r="U211" s="76"/>
      <c r="V211" s="49"/>
      <c r="W211" s="49"/>
      <c r="X211" s="49"/>
      <c r="Y211" s="49"/>
      <c r="Z211" s="50"/>
      <c r="AA211" s="50"/>
      <c r="AB211" s="50"/>
    </row>
    <row r="212" spans="5:28" s="4" customFormat="1" ht="19.8" customHeight="1" thickBot="1" x14ac:dyDescent="0.35">
      <c r="E212" s="74" t="s">
        <v>106</v>
      </c>
      <c r="F212" s="41"/>
      <c r="G212" s="6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4"/>
      <c r="V212" s="2"/>
      <c r="W212" s="2"/>
      <c r="X212" s="2"/>
      <c r="Y212" s="2"/>
      <c r="Z212" s="3"/>
      <c r="AA212" s="3"/>
      <c r="AB212" s="3"/>
    </row>
    <row r="213" spans="5:28" s="53" customFormat="1" ht="29.85" customHeight="1" thickBot="1" x14ac:dyDescent="0.35">
      <c r="E213" s="74" t="s">
        <v>107</v>
      </c>
      <c r="F213" s="41" t="s">
        <v>112</v>
      </c>
      <c r="G213" s="66"/>
      <c r="H213" s="68">
        <f>H211-H215</f>
        <v>24993200</v>
      </c>
      <c r="I213" s="68">
        <f t="shared" ref="I213:S213" si="37">I211-I215</f>
        <v>4744600</v>
      </c>
      <c r="J213" s="68">
        <f t="shared" si="37"/>
        <v>474500</v>
      </c>
      <c r="K213" s="68">
        <f t="shared" si="37"/>
        <v>647800</v>
      </c>
      <c r="L213" s="68">
        <f t="shared" si="37"/>
        <v>5061500</v>
      </c>
      <c r="M213" s="68">
        <f t="shared" si="37"/>
        <v>647400</v>
      </c>
      <c r="N213" s="68">
        <f t="shared" si="37"/>
        <v>647800</v>
      </c>
      <c r="O213" s="68">
        <f t="shared" si="37"/>
        <v>5061500</v>
      </c>
      <c r="P213" s="68">
        <f t="shared" si="37"/>
        <v>647400</v>
      </c>
      <c r="Q213" s="68">
        <f t="shared" si="37"/>
        <v>647800</v>
      </c>
      <c r="R213" s="68">
        <f t="shared" si="37"/>
        <v>5061600</v>
      </c>
      <c r="S213" s="68">
        <f t="shared" si="37"/>
        <v>660900</v>
      </c>
      <c r="T213" s="68">
        <f>T211-T215</f>
        <v>690400</v>
      </c>
      <c r="U213" s="76"/>
      <c r="V213" s="49"/>
      <c r="W213" s="49"/>
      <c r="X213" s="49"/>
      <c r="Y213" s="49"/>
      <c r="Z213" s="50"/>
      <c r="AA213" s="50"/>
      <c r="AB213" s="50"/>
    </row>
    <row r="214" spans="5:28" s="4" customFormat="1" ht="13.8" customHeight="1" thickBot="1" x14ac:dyDescent="0.35">
      <c r="E214" s="74"/>
      <c r="F214" s="41" t="s">
        <v>112</v>
      </c>
      <c r="G214" s="6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4"/>
      <c r="V214" s="2"/>
      <c r="W214" s="2"/>
      <c r="X214" s="2"/>
      <c r="Y214" s="2"/>
      <c r="Z214" s="3"/>
      <c r="AA214" s="3"/>
      <c r="AB214" s="3"/>
    </row>
    <row r="215" spans="5:28" s="53" customFormat="1" ht="29.85" customHeight="1" thickBot="1" x14ac:dyDescent="0.35">
      <c r="E215" s="74" t="s">
        <v>108</v>
      </c>
      <c r="F215" s="41"/>
      <c r="G215" s="66"/>
      <c r="H215" s="68">
        <f>H203+H198+H191+H189+H181+H182+H196+H201</f>
        <v>10550100</v>
      </c>
      <c r="I215" s="68">
        <f t="shared" ref="I215:O215" si="38">I203+I198+I191+I189+I181+I182+I196+I201</f>
        <v>0</v>
      </c>
      <c r="J215" s="68">
        <f t="shared" si="38"/>
        <v>0</v>
      </c>
      <c r="K215" s="68">
        <f t="shared" si="38"/>
        <v>0</v>
      </c>
      <c r="L215" s="68">
        <f t="shared" si="38"/>
        <v>0</v>
      </c>
      <c r="M215" s="68">
        <f t="shared" si="38"/>
        <v>0</v>
      </c>
      <c r="N215" s="68">
        <f t="shared" si="38"/>
        <v>0</v>
      </c>
      <c r="O215" s="68">
        <f t="shared" si="38"/>
        <v>0</v>
      </c>
      <c r="P215" s="68">
        <f t="shared" ref="P215:S215" si="39">P203+P198+P193+P191+P189+P181+P182+P196+P201</f>
        <v>0</v>
      </c>
      <c r="Q215" s="68">
        <f t="shared" si="39"/>
        <v>0</v>
      </c>
      <c r="R215" s="68">
        <f>R203+R198+R191+R189+R181+R182+R196+R201</f>
        <v>0</v>
      </c>
      <c r="S215" s="68">
        <f t="shared" si="39"/>
        <v>0</v>
      </c>
      <c r="T215" s="68">
        <f>T203+T198+T191+T189+T181+T182+T196+T201</f>
        <v>10550100</v>
      </c>
      <c r="U215" s="76"/>
      <c r="V215" s="49"/>
      <c r="W215" s="49"/>
      <c r="X215" s="49"/>
      <c r="Y215" s="49"/>
      <c r="Z215" s="50"/>
      <c r="AA215" s="50"/>
      <c r="AB215" s="50"/>
    </row>
    <row r="216" spans="5:28" s="4" customFormat="1" ht="13.8" customHeight="1" thickBot="1" x14ac:dyDescent="0.35">
      <c r="E216" s="74"/>
      <c r="F216" s="41" t="s">
        <v>112</v>
      </c>
      <c r="G216" s="6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4"/>
      <c r="V216" s="2"/>
      <c r="W216" s="2"/>
      <c r="X216" s="2"/>
      <c r="Y216" s="2"/>
      <c r="Z216" s="3"/>
      <c r="AA216" s="3"/>
      <c r="AB216" s="3"/>
    </row>
    <row r="217" spans="5:28" s="53" customFormat="1" ht="29.85" customHeight="1" thickBot="1" x14ac:dyDescent="0.35">
      <c r="E217" s="74" t="s">
        <v>109</v>
      </c>
      <c r="F217" s="74"/>
      <c r="G217" s="6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49"/>
      <c r="W217" s="49"/>
      <c r="X217" s="49"/>
      <c r="Y217" s="49"/>
      <c r="Z217" s="50"/>
      <c r="AA217" s="50"/>
      <c r="AB217" s="50"/>
    </row>
    <row r="218" spans="5:28" s="4" customFormat="1" ht="18.600000000000001" customHeight="1" thickBot="1" x14ac:dyDescent="0.35">
      <c r="E218" s="74" t="s">
        <v>106</v>
      </c>
      <c r="F218" s="41" t="s">
        <v>112</v>
      </c>
      <c r="G218" s="67"/>
      <c r="H218" s="1">
        <f>H217</f>
        <v>0</v>
      </c>
      <c r="I218" s="1">
        <f t="shared" ref="I218:T218" si="40">I217</f>
        <v>0</v>
      </c>
      <c r="J218" s="1">
        <f t="shared" si="40"/>
        <v>0</v>
      </c>
      <c r="K218" s="1">
        <f t="shared" si="40"/>
        <v>0</v>
      </c>
      <c r="L218" s="1">
        <f t="shared" si="40"/>
        <v>0</v>
      </c>
      <c r="M218" s="1">
        <f t="shared" si="40"/>
        <v>0</v>
      </c>
      <c r="N218" s="1">
        <f t="shared" si="40"/>
        <v>0</v>
      </c>
      <c r="O218" s="1">
        <f t="shared" si="40"/>
        <v>0</v>
      </c>
      <c r="P218" s="1">
        <f t="shared" si="40"/>
        <v>0</v>
      </c>
      <c r="Q218" s="1">
        <f t="shared" si="40"/>
        <v>0</v>
      </c>
      <c r="R218" s="1">
        <f t="shared" si="40"/>
        <v>0</v>
      </c>
      <c r="S218" s="1">
        <f t="shared" si="40"/>
        <v>0</v>
      </c>
      <c r="T218" s="1">
        <f t="shared" si="40"/>
        <v>0</v>
      </c>
      <c r="U218" s="24"/>
      <c r="V218" s="2"/>
      <c r="W218" s="2"/>
      <c r="X218" s="2"/>
      <c r="Y218" s="2"/>
      <c r="Z218" s="3"/>
      <c r="AA218" s="3"/>
      <c r="AB218" s="3"/>
    </row>
    <row r="219" spans="5:28" s="53" customFormat="1" ht="29.85" customHeight="1" thickBot="1" x14ac:dyDescent="0.35">
      <c r="E219" s="74" t="s">
        <v>110</v>
      </c>
      <c r="F219" s="41" t="s">
        <v>112</v>
      </c>
      <c r="G219" s="6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49"/>
      <c r="W219" s="49"/>
      <c r="X219" s="49"/>
      <c r="Y219" s="49"/>
      <c r="Z219" s="50"/>
      <c r="AA219" s="50"/>
      <c r="AB219" s="50"/>
    </row>
    <row r="220" spans="5:28" s="4" customFormat="1" ht="20.399999999999999" customHeight="1" thickBot="1" x14ac:dyDescent="0.35">
      <c r="E220" s="74" t="s">
        <v>111</v>
      </c>
      <c r="F220" s="41" t="s">
        <v>112</v>
      </c>
      <c r="G220" s="67"/>
      <c r="H220" s="1">
        <f>H219</f>
        <v>0</v>
      </c>
      <c r="I220" s="1">
        <f t="shared" ref="I220:T220" si="41">I219</f>
        <v>0</v>
      </c>
      <c r="J220" s="1">
        <f t="shared" si="41"/>
        <v>0</v>
      </c>
      <c r="K220" s="1">
        <f t="shared" si="41"/>
        <v>0</v>
      </c>
      <c r="L220" s="1">
        <f t="shared" si="41"/>
        <v>0</v>
      </c>
      <c r="M220" s="1">
        <f t="shared" si="41"/>
        <v>0</v>
      </c>
      <c r="N220" s="1">
        <f t="shared" si="41"/>
        <v>0</v>
      </c>
      <c r="O220" s="1">
        <f t="shared" si="41"/>
        <v>0</v>
      </c>
      <c r="P220" s="1">
        <f t="shared" si="41"/>
        <v>0</v>
      </c>
      <c r="Q220" s="1">
        <f t="shared" si="41"/>
        <v>0</v>
      </c>
      <c r="R220" s="1">
        <f t="shared" si="41"/>
        <v>0</v>
      </c>
      <c r="S220" s="1">
        <f t="shared" si="41"/>
        <v>0</v>
      </c>
      <c r="T220" s="1">
        <f t="shared" si="41"/>
        <v>0</v>
      </c>
      <c r="U220" s="24"/>
      <c r="V220" s="2"/>
      <c r="W220" s="2"/>
      <c r="X220" s="2"/>
      <c r="Y220" s="2"/>
      <c r="Z220" s="3"/>
      <c r="AA220" s="3"/>
      <c r="AB220" s="3"/>
    </row>
    <row r="221" spans="5:28" s="53" customFormat="1" ht="29.85" hidden="1" customHeight="1" thickBot="1" x14ac:dyDescent="0.35">
      <c r="E221" s="74"/>
      <c r="F221" s="41" t="s">
        <v>112</v>
      </c>
      <c r="G221" s="6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49"/>
      <c r="W221" s="49"/>
      <c r="X221" s="49"/>
      <c r="Y221" s="49"/>
      <c r="Z221" s="50"/>
      <c r="AA221" s="50"/>
      <c r="AB221" s="50"/>
    </row>
    <row r="222" spans="5:28" s="4" customFormat="1" ht="42.6" hidden="1" customHeight="1" thickBot="1" x14ac:dyDescent="0.35">
      <c r="E222" s="74"/>
      <c r="F222" s="22" t="s">
        <v>96</v>
      </c>
      <c r="G222" s="67"/>
      <c r="H222" s="1">
        <f>H221</f>
        <v>0</v>
      </c>
      <c r="I222" s="1">
        <f t="shared" ref="I222:T222" si="42">I221</f>
        <v>0</v>
      </c>
      <c r="J222" s="1">
        <f t="shared" si="42"/>
        <v>0</v>
      </c>
      <c r="K222" s="1">
        <f t="shared" si="42"/>
        <v>0</v>
      </c>
      <c r="L222" s="1">
        <f t="shared" si="42"/>
        <v>0</v>
      </c>
      <c r="M222" s="1">
        <f t="shared" si="42"/>
        <v>0</v>
      </c>
      <c r="N222" s="1">
        <f t="shared" si="42"/>
        <v>0</v>
      </c>
      <c r="O222" s="1">
        <f t="shared" si="42"/>
        <v>0</v>
      </c>
      <c r="P222" s="1">
        <f t="shared" si="42"/>
        <v>0</v>
      </c>
      <c r="Q222" s="1">
        <f t="shared" si="42"/>
        <v>0</v>
      </c>
      <c r="R222" s="1">
        <f t="shared" si="42"/>
        <v>0</v>
      </c>
      <c r="S222" s="1">
        <f t="shared" si="42"/>
        <v>0</v>
      </c>
      <c r="T222" s="1">
        <f t="shared" si="42"/>
        <v>0</v>
      </c>
      <c r="U222" s="24"/>
      <c r="V222" s="2"/>
      <c r="W222" s="2"/>
      <c r="X222" s="2"/>
      <c r="Y222" s="2"/>
      <c r="Z222" s="3"/>
      <c r="AA222" s="3"/>
      <c r="AB222" s="3"/>
    </row>
    <row r="223" spans="5:28" s="53" customFormat="1" ht="29.85" hidden="1" customHeight="1" thickBot="1" x14ac:dyDescent="0.35">
      <c r="E223" s="74"/>
      <c r="F223" s="76"/>
      <c r="G223" s="6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49"/>
      <c r="W223" s="49"/>
      <c r="X223" s="49"/>
      <c r="Y223" s="49"/>
      <c r="Z223" s="50"/>
      <c r="AA223" s="50"/>
      <c r="AB223" s="50"/>
    </row>
    <row r="224" spans="5:28" s="4" customFormat="1" ht="42.6" hidden="1" customHeight="1" thickBot="1" x14ac:dyDescent="0.35">
      <c r="E224" s="74"/>
      <c r="F224" s="22" t="s">
        <v>96</v>
      </c>
      <c r="G224" s="67"/>
      <c r="H224" s="1">
        <f>H223</f>
        <v>0</v>
      </c>
      <c r="I224" s="1">
        <f t="shared" ref="I224:T224" si="43">I223</f>
        <v>0</v>
      </c>
      <c r="J224" s="1">
        <f t="shared" si="43"/>
        <v>0</v>
      </c>
      <c r="K224" s="1">
        <f t="shared" si="43"/>
        <v>0</v>
      </c>
      <c r="L224" s="1">
        <f t="shared" si="43"/>
        <v>0</v>
      </c>
      <c r="M224" s="1">
        <f t="shared" si="43"/>
        <v>0</v>
      </c>
      <c r="N224" s="1">
        <f t="shared" si="43"/>
        <v>0</v>
      </c>
      <c r="O224" s="1">
        <f t="shared" si="43"/>
        <v>0</v>
      </c>
      <c r="P224" s="1">
        <f t="shared" si="43"/>
        <v>0</v>
      </c>
      <c r="Q224" s="1">
        <f t="shared" si="43"/>
        <v>0</v>
      </c>
      <c r="R224" s="1">
        <f t="shared" si="43"/>
        <v>0</v>
      </c>
      <c r="S224" s="1">
        <f t="shared" si="43"/>
        <v>0</v>
      </c>
      <c r="T224" s="1">
        <f t="shared" si="43"/>
        <v>0</v>
      </c>
      <c r="U224" s="24"/>
      <c r="V224" s="2"/>
      <c r="W224" s="2"/>
      <c r="X224" s="2"/>
      <c r="Y224" s="2"/>
      <c r="Z224" s="3"/>
      <c r="AA224" s="3"/>
      <c r="AB224" s="3"/>
    </row>
    <row r="225" spans="5:24" s="4" customFormat="1" ht="15.9" customHeight="1" x14ac:dyDescent="0.3">
      <c r="E225" s="5"/>
      <c r="G225" s="6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 t="e">
        <f>U205-#REF!</f>
        <v>#REF!</v>
      </c>
    </row>
    <row r="226" spans="5:24" s="4" customFormat="1" ht="15.9" customHeight="1" x14ac:dyDescent="0.3">
      <c r="E226" s="5" t="s">
        <v>67</v>
      </c>
      <c r="G226" s="6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 t="e">
        <f>U208-#REF!</f>
        <v>#REF!</v>
      </c>
    </row>
    <row r="227" spans="5:24" s="4" customFormat="1" ht="15.9" customHeight="1" x14ac:dyDescent="0.3">
      <c r="E227" s="5" t="s">
        <v>68</v>
      </c>
      <c r="G227" s="6"/>
      <c r="H227" s="81"/>
      <c r="I227" s="61"/>
      <c r="J227" s="61"/>
      <c r="K227" s="61" t="s">
        <v>69</v>
      </c>
      <c r="L227" s="61"/>
      <c r="X227" s="62"/>
    </row>
    <row r="228" spans="5:24" s="4" customFormat="1" ht="15.9" customHeight="1" x14ac:dyDescent="0.3">
      <c r="E228" s="5"/>
      <c r="G228" s="6"/>
      <c r="H228" s="4" t="s">
        <v>70</v>
      </c>
    </row>
    <row r="229" spans="5:24" s="4" customFormat="1" ht="15.9" customHeight="1" x14ac:dyDescent="0.3">
      <c r="E229" s="5"/>
      <c r="G229" s="6"/>
      <c r="H229" s="7"/>
    </row>
    <row r="230" spans="5:24" s="4" customFormat="1" ht="15.9" customHeight="1" x14ac:dyDescent="0.3">
      <c r="E230" s="5"/>
      <c r="G230" s="6"/>
      <c r="H230" s="7"/>
    </row>
    <row r="231" spans="5:24" s="4" customFormat="1" ht="15.9" customHeight="1" x14ac:dyDescent="0.3">
      <c r="E231" s="5"/>
      <c r="G231" s="6"/>
      <c r="H231" s="7"/>
    </row>
    <row r="232" spans="5:24" s="4" customFormat="1" ht="15.9" customHeight="1" x14ac:dyDescent="0.3">
      <c r="E232" s="5"/>
      <c r="G232" s="6"/>
      <c r="H232" s="7"/>
    </row>
    <row r="233" spans="5:24" s="4" customFormat="1" ht="15.9" customHeight="1" x14ac:dyDescent="0.3">
      <c r="E233" s="5"/>
      <c r="G233" s="6"/>
      <c r="H233" s="7"/>
    </row>
    <row r="234" spans="5:24" s="4" customFormat="1" ht="15.9" customHeight="1" x14ac:dyDescent="0.3">
      <c r="E234" s="5"/>
      <c r="G234" s="6"/>
      <c r="H234" s="7"/>
    </row>
    <row r="235" spans="5:24" s="4" customFormat="1" ht="15.9" customHeight="1" x14ac:dyDescent="0.3">
      <c r="E235" s="5"/>
      <c r="G235" s="6"/>
      <c r="H235" s="7"/>
    </row>
    <row r="236" spans="5:24" s="4" customFormat="1" ht="15.9" customHeight="1" x14ac:dyDescent="0.3">
      <c r="E236" s="5"/>
      <c r="G236" s="6"/>
      <c r="H236" s="7"/>
    </row>
    <row r="237" spans="5:24" ht="15.9" customHeight="1" x14ac:dyDescent="0.3">
      <c r="E237" s="5"/>
      <c r="F237" s="4"/>
      <c r="G237" s="6"/>
      <c r="H237" s="7"/>
    </row>
    <row r="238" spans="5:24" ht="15.9" customHeight="1" x14ac:dyDescent="0.3">
      <c r="E238" s="5"/>
      <c r="F238" s="4"/>
      <c r="G238" s="6"/>
      <c r="H238" s="7"/>
    </row>
    <row r="239" spans="5:24" ht="15.9" customHeight="1" x14ac:dyDescent="0.3">
      <c r="E239" s="5"/>
      <c r="F239" s="4"/>
      <c r="G239" s="6"/>
      <c r="H239" s="7"/>
    </row>
    <row r="240" spans="5:24" ht="15.9" customHeight="1" x14ac:dyDescent="0.3">
      <c r="E240" s="5"/>
      <c r="F240" s="4"/>
      <c r="G240" s="6"/>
      <c r="H240" s="7"/>
    </row>
    <row r="241" spans="5:8" ht="15.9" customHeight="1" x14ac:dyDescent="0.3">
      <c r="E241" s="5"/>
      <c r="F241" s="4"/>
      <c r="G241" s="6"/>
      <c r="H241" s="7"/>
    </row>
    <row r="242" spans="5:8" ht="15.9" customHeight="1" x14ac:dyDescent="0.3">
      <c r="E242" s="5"/>
      <c r="F242" s="4"/>
      <c r="G242" s="6"/>
      <c r="H242" s="7"/>
    </row>
    <row r="243" spans="5:8" ht="15.9" customHeight="1" x14ac:dyDescent="0.3">
      <c r="E243" s="5"/>
      <c r="F243" s="4"/>
      <c r="G243" s="6"/>
      <c r="H243" s="7"/>
    </row>
    <row r="244" spans="5:8" ht="15.9" customHeight="1" x14ac:dyDescent="0.3">
      <c r="E244" s="5"/>
      <c r="F244" s="4"/>
      <c r="G244" s="6"/>
      <c r="H244" s="7"/>
    </row>
    <row r="245" spans="5:8" ht="15.9" customHeight="1" x14ac:dyDescent="0.3">
      <c r="E245" s="5"/>
      <c r="F245" s="4"/>
      <c r="G245" s="6"/>
      <c r="H245" s="7"/>
    </row>
    <row r="246" spans="5:8" ht="15.9" customHeight="1" x14ac:dyDescent="0.3">
      <c r="E246" s="5"/>
      <c r="F246" s="4"/>
      <c r="G246" s="6"/>
      <c r="H246" s="7"/>
    </row>
    <row r="247" spans="5:8" ht="15.9" customHeight="1" x14ac:dyDescent="0.3">
      <c r="E247" s="5"/>
      <c r="F247" s="4"/>
      <c r="G247" s="6"/>
      <c r="H247" s="7"/>
    </row>
    <row r="248" spans="5:8" ht="15.9" customHeight="1" x14ac:dyDescent="0.3">
      <c r="E248" s="5"/>
      <c r="F248" s="4"/>
      <c r="G248" s="6"/>
      <c r="H248" s="7"/>
    </row>
    <row r="249" spans="5:8" ht="15.9" customHeight="1" x14ac:dyDescent="0.3">
      <c r="E249" s="5"/>
      <c r="F249" s="4"/>
      <c r="G249" s="6"/>
      <c r="H249" s="7"/>
    </row>
    <row r="250" spans="5:8" ht="15.9" customHeight="1" x14ac:dyDescent="0.3">
      <c r="E250" s="5"/>
      <c r="F250" s="4"/>
      <c r="G250" s="6"/>
      <c r="H250" s="7"/>
    </row>
    <row r="251" spans="5:8" ht="15.9" customHeight="1" x14ac:dyDescent="0.25"/>
    <row r="252" spans="5:8" ht="15.9" customHeight="1" x14ac:dyDescent="0.25"/>
    <row r="253" spans="5:8" ht="15.9" customHeight="1" x14ac:dyDescent="0.25"/>
    <row r="254" spans="5:8" ht="15.9" customHeight="1" x14ac:dyDescent="0.25"/>
    <row r="255" spans="5:8" ht="15.9" customHeight="1" x14ac:dyDescent="0.25"/>
    <row r="256" spans="5:8" ht="15.9" customHeight="1" x14ac:dyDescent="0.25"/>
    <row r="257" ht="15.9" customHeight="1" x14ac:dyDescent="0.25"/>
    <row r="258" ht="15.9" customHeight="1" x14ac:dyDescent="0.25"/>
    <row r="259" ht="15.9" customHeight="1" x14ac:dyDescent="0.25"/>
    <row r="260" ht="15.9" customHeight="1" x14ac:dyDescent="0.25"/>
    <row r="262" ht="15.9" customHeight="1" x14ac:dyDescent="0.25"/>
    <row r="265" ht="15.9" customHeight="1" x14ac:dyDescent="0.25"/>
    <row r="266" ht="15.9" customHeight="1" x14ac:dyDescent="0.25"/>
    <row r="268" ht="15.9" customHeight="1" x14ac:dyDescent="0.25"/>
    <row r="269" ht="15.9" customHeight="1" x14ac:dyDescent="0.25"/>
    <row r="270" ht="15.9" customHeight="1" x14ac:dyDescent="0.25"/>
    <row r="271" ht="15.9" customHeight="1" x14ac:dyDescent="0.25"/>
    <row r="272" ht="15.9" customHeight="1" x14ac:dyDescent="0.25"/>
    <row r="273" ht="15.9" customHeight="1" x14ac:dyDescent="0.25"/>
    <row r="274" ht="15.9" customHeight="1" x14ac:dyDescent="0.25"/>
    <row r="275" ht="15.9" customHeight="1" x14ac:dyDescent="0.25"/>
    <row r="276" ht="15.9" customHeight="1" x14ac:dyDescent="0.25"/>
    <row r="277" ht="15.9" customHeight="1" x14ac:dyDescent="0.25"/>
    <row r="278" ht="15.9" customHeight="1" x14ac:dyDescent="0.25"/>
    <row r="279" ht="15.9" customHeight="1" x14ac:dyDescent="0.25"/>
    <row r="280" ht="15.9" customHeight="1" x14ac:dyDescent="0.25"/>
    <row r="281" ht="15.9" customHeight="1" x14ac:dyDescent="0.25"/>
    <row r="282" ht="15.9" customHeight="1" x14ac:dyDescent="0.25"/>
    <row r="283" ht="15.9" customHeight="1" x14ac:dyDescent="0.25"/>
    <row r="284" ht="15.9" customHeight="1" x14ac:dyDescent="0.25"/>
    <row r="285" ht="15.9" customHeight="1" x14ac:dyDescent="0.25"/>
    <row r="286" ht="15.9" customHeight="1" x14ac:dyDescent="0.25"/>
    <row r="287" ht="15.9" customHeight="1" x14ac:dyDescent="0.25"/>
    <row r="288" ht="15.9" customHeight="1" x14ac:dyDescent="0.25"/>
    <row r="289" ht="15.9" customHeight="1" x14ac:dyDescent="0.25"/>
    <row r="290" ht="15.9" customHeight="1" x14ac:dyDescent="0.25"/>
    <row r="291" ht="15.9" customHeight="1" x14ac:dyDescent="0.25"/>
    <row r="292" ht="15.9" customHeight="1" x14ac:dyDescent="0.25"/>
    <row r="293" ht="15.9" customHeight="1" x14ac:dyDescent="0.25"/>
    <row r="294" ht="15.9" customHeight="1" x14ac:dyDescent="0.25"/>
    <row r="295" ht="15.9" customHeight="1" x14ac:dyDescent="0.25"/>
    <row r="296" ht="15.9" customHeight="1" x14ac:dyDescent="0.25"/>
    <row r="297" ht="15.9" customHeight="1" x14ac:dyDescent="0.25"/>
    <row r="298" ht="15.9" customHeight="1" x14ac:dyDescent="0.25"/>
    <row r="299" ht="15.9" customHeight="1" x14ac:dyDescent="0.25"/>
    <row r="300" ht="15.9" customHeight="1" x14ac:dyDescent="0.25"/>
    <row r="301" ht="15.9" customHeight="1" x14ac:dyDescent="0.25"/>
    <row r="302" ht="15.9" customHeight="1" x14ac:dyDescent="0.25"/>
    <row r="303" ht="15.9" customHeight="1" x14ac:dyDescent="0.25"/>
    <row r="304" ht="15.9" customHeight="1" x14ac:dyDescent="0.25"/>
    <row r="305" ht="15.9" customHeight="1" x14ac:dyDescent="0.25"/>
    <row r="306" ht="15.9" customHeight="1" x14ac:dyDescent="0.25"/>
    <row r="307" ht="15.9" customHeight="1" x14ac:dyDescent="0.25"/>
    <row r="308" ht="15.9" customHeight="1" x14ac:dyDescent="0.25"/>
    <row r="309" ht="15.9" customHeight="1" x14ac:dyDescent="0.25"/>
    <row r="310" ht="15.9" customHeight="1" x14ac:dyDescent="0.25"/>
    <row r="311" ht="15.9" customHeight="1" x14ac:dyDescent="0.25"/>
    <row r="312" ht="15.9" customHeight="1" x14ac:dyDescent="0.25"/>
    <row r="313" ht="15.9" customHeight="1" x14ac:dyDescent="0.25"/>
    <row r="314" ht="15.9" customHeight="1" x14ac:dyDescent="0.25"/>
    <row r="315" ht="15.9" customHeight="1" x14ac:dyDescent="0.25"/>
    <row r="316" ht="15.9" customHeight="1" x14ac:dyDescent="0.25"/>
    <row r="317" ht="15.9" customHeight="1" x14ac:dyDescent="0.25"/>
    <row r="318" ht="15.9" customHeight="1" x14ac:dyDescent="0.25"/>
    <row r="319" ht="15.9" customHeight="1" x14ac:dyDescent="0.25"/>
    <row r="320" ht="15.9" customHeight="1" x14ac:dyDescent="0.25"/>
    <row r="321" ht="15.9" customHeight="1" x14ac:dyDescent="0.25"/>
    <row r="322" ht="15.9" customHeight="1" x14ac:dyDescent="0.25"/>
    <row r="323" ht="15.9" customHeight="1" x14ac:dyDescent="0.25"/>
    <row r="324" ht="15.9" customHeight="1" x14ac:dyDescent="0.25"/>
    <row r="325" ht="15.9" customHeight="1" x14ac:dyDescent="0.25"/>
    <row r="326" ht="15.9" customHeight="1" x14ac:dyDescent="0.25"/>
    <row r="327" ht="15.9" customHeight="1" x14ac:dyDescent="0.25"/>
    <row r="328" ht="15.9" customHeight="1" x14ac:dyDescent="0.25"/>
    <row r="329" ht="15.9" customHeight="1" x14ac:dyDescent="0.25"/>
    <row r="330" ht="15.9" customHeight="1" x14ac:dyDescent="0.25"/>
    <row r="331" ht="15.9" customHeight="1" x14ac:dyDescent="0.25"/>
    <row r="332" ht="15.9" customHeight="1" x14ac:dyDescent="0.25"/>
    <row r="333" ht="15.9" customHeight="1" x14ac:dyDescent="0.25"/>
    <row r="334" ht="15.9" customHeight="1" x14ac:dyDescent="0.25"/>
    <row r="335" ht="15.9" customHeight="1" x14ac:dyDescent="0.25"/>
    <row r="336" ht="15.9" customHeight="1" x14ac:dyDescent="0.25"/>
    <row r="337" ht="15.9" customHeight="1" x14ac:dyDescent="0.25"/>
    <row r="338" ht="15.9" customHeight="1" x14ac:dyDescent="0.25"/>
    <row r="339" ht="15.9" customHeight="1" x14ac:dyDescent="0.25"/>
    <row r="340" ht="15.9" customHeight="1" x14ac:dyDescent="0.25"/>
    <row r="341" ht="15.9" customHeight="1" x14ac:dyDescent="0.25"/>
    <row r="342" ht="15.9" customHeight="1" x14ac:dyDescent="0.25"/>
    <row r="343" ht="15.9" customHeight="1" x14ac:dyDescent="0.25"/>
    <row r="344" ht="15.9" customHeight="1" x14ac:dyDescent="0.25"/>
    <row r="345" ht="15.9" customHeight="1" x14ac:dyDescent="0.25"/>
    <row r="346" ht="15.9" customHeight="1" x14ac:dyDescent="0.25"/>
    <row r="347" ht="15.9" customHeight="1" x14ac:dyDescent="0.25"/>
    <row r="348" ht="15.9" customHeight="1" x14ac:dyDescent="0.25"/>
    <row r="349" ht="15.9" customHeight="1" x14ac:dyDescent="0.25"/>
    <row r="350" ht="15.9" customHeight="1" x14ac:dyDescent="0.25"/>
    <row r="351" ht="15.9" customHeight="1" x14ac:dyDescent="0.25"/>
    <row r="352" ht="15.9" customHeight="1" x14ac:dyDescent="0.25"/>
    <row r="353" ht="15.9" customHeight="1" x14ac:dyDescent="0.25"/>
    <row r="354" ht="15.9" customHeight="1" x14ac:dyDescent="0.25"/>
    <row r="355" ht="15.9" customHeight="1" x14ac:dyDescent="0.25"/>
    <row r="356" ht="15.9" customHeight="1" x14ac:dyDescent="0.25"/>
    <row r="357" ht="15.9" customHeight="1" x14ac:dyDescent="0.25"/>
    <row r="358" ht="15.9" customHeight="1" x14ac:dyDescent="0.25"/>
    <row r="359" ht="15.9" customHeight="1" x14ac:dyDescent="0.25"/>
    <row r="360" ht="15.9" customHeight="1" x14ac:dyDescent="0.25"/>
  </sheetData>
  <mergeCells count="76">
    <mergeCell ref="E92:U92"/>
    <mergeCell ref="E36:U36"/>
    <mergeCell ref="E37:U37"/>
    <mergeCell ref="E67:U67"/>
    <mergeCell ref="E70:U70"/>
    <mergeCell ref="E71:U71"/>
    <mergeCell ref="E90:G90"/>
    <mergeCell ref="R18:R19"/>
    <mergeCell ref="S18:S19"/>
    <mergeCell ref="T18:T19"/>
    <mergeCell ref="P18:P19"/>
    <mergeCell ref="E89:G89"/>
    <mergeCell ref="K18:K19"/>
    <mergeCell ref="L18:L19"/>
    <mergeCell ref="M18:M19"/>
    <mergeCell ref="N18:N19"/>
    <mergeCell ref="Q18:Q19"/>
    <mergeCell ref="U18:U19"/>
    <mergeCell ref="Z17:Z19"/>
    <mergeCell ref="AA17:AA19"/>
    <mergeCell ref="AB17:AB19"/>
    <mergeCell ref="K9:N9"/>
    <mergeCell ref="P9:S9"/>
    <mergeCell ref="E13:U13"/>
    <mergeCell ref="E16:K16"/>
    <mergeCell ref="E17:E19"/>
    <mergeCell ref="F17:F19"/>
    <mergeCell ref="G17:G19"/>
    <mergeCell ref="H17:H19"/>
    <mergeCell ref="I17:U17"/>
    <mergeCell ref="O18:O19"/>
    <mergeCell ref="I18:I19"/>
    <mergeCell ref="J18:J19"/>
    <mergeCell ref="L3:U3"/>
    <mergeCell ref="K6:N6"/>
    <mergeCell ref="P6:S6"/>
    <mergeCell ref="K7:N7"/>
    <mergeCell ref="P7:S7"/>
    <mergeCell ref="L105:U105"/>
    <mergeCell ref="K108:N108"/>
    <mergeCell ref="P108:S108"/>
    <mergeCell ref="K109:N109"/>
    <mergeCell ref="P109:S109"/>
    <mergeCell ref="K111:N111"/>
    <mergeCell ref="P111:S111"/>
    <mergeCell ref="E115:U115"/>
    <mergeCell ref="E118:K118"/>
    <mergeCell ref="E119:E121"/>
    <mergeCell ref="F119:F121"/>
    <mergeCell ref="G119:G121"/>
    <mergeCell ref="H119:H121"/>
    <mergeCell ref="I119:U119"/>
    <mergeCell ref="Z119:Z121"/>
    <mergeCell ref="AA119:AA121"/>
    <mergeCell ref="AB119:AB121"/>
    <mergeCell ref="I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R120:R121"/>
    <mergeCell ref="S120:S121"/>
    <mergeCell ref="T120:T121"/>
    <mergeCell ref="U120:U121"/>
    <mergeCell ref="E205:G205"/>
    <mergeCell ref="E206:G206"/>
    <mergeCell ref="E208:U208"/>
    <mergeCell ref="E138:U138"/>
    <mergeCell ref="E139:U139"/>
    <mergeCell ref="E174:U174"/>
    <mergeCell ref="E177:U177"/>
    <mergeCell ref="E178:U178"/>
  </mergeCells>
  <pageMargins left="0.23622047244094491" right="0.23622047244094491" top="0.74803149606299213" bottom="0.74803149606299213" header="0.31496062992125984" footer="0.31496062992125984"/>
  <pageSetup paperSize="9" scale="6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КАССОВЫЙ №1</vt:lpstr>
      <vt:lpstr>'КАССОВЫЙ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2019-12-24T14:10:59Z</dcterms:modified>
</cp:coreProperties>
</file>